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bookViews>
    <workbookView xWindow="65446" yWindow="75" windowWidth="12120" windowHeight="8550" tabRatio="701" activeTab="0"/>
  </bookViews>
  <sheets>
    <sheet name="Title" sheetId="11" r:id="rId1"/>
    <sheet name="Summary" sheetId="14" r:id="rId2"/>
    <sheet name="Report" sheetId="10" r:id="rId3"/>
    <sheet name="OR1" sheetId="19" r:id="rId4"/>
    <sheet name="OR2" sheetId="25" r:id="rId5"/>
    <sheet name="OR3" sheetId="24" r:id="rId6"/>
    <sheet name="DU1" sheetId="12" r:id="rId7"/>
    <sheet name="DU2" sheetId="26" r:id="rId8"/>
    <sheet name="DU3" sheetId="27" r:id="rId9"/>
    <sheet name="S1" sheetId="16" r:id="rId10"/>
    <sheet name="S2" sheetId="32" r:id="rId11"/>
    <sheet name="S3" sheetId="30" r:id="rId12"/>
    <sheet name="Cost" sheetId="18" r:id="rId13"/>
    <sheet name="O&amp;R" sheetId="13" state="hidden" r:id="rId14"/>
    <sheet name="Calcs" sheetId="29" state="hidden" r:id="rId15"/>
  </sheets>
  <definedNames>
    <definedName name="_Fill" localSheetId="7" hidden="1">#REF!</definedName>
    <definedName name="_Fill" localSheetId="8" hidden="1">#REF!</definedName>
    <definedName name="_Fill" localSheetId="13" hidden="1">#REF!</definedName>
    <definedName name="_Fill" localSheetId="3" hidden="1">#REF!</definedName>
    <definedName name="_Fill" localSheetId="4" hidden="1">#REF!</definedName>
    <definedName name="_Fill" localSheetId="5" hidden="1">#REF!</definedName>
    <definedName name="_Fill" localSheetId="10" hidden="1">#REF!</definedName>
    <definedName name="_Fill" localSheetId="11" hidden="1">#REF!</definedName>
    <definedName name="_Fill" hidden="1">#REF!</definedName>
    <definedName name="_xlnm.Print_Area" localSheetId="12">'Cost'!$A$1:$O$49</definedName>
    <definedName name="_xlnm.Print_Area" localSheetId="6">'DU1'!$A$1:$M$114</definedName>
    <definedName name="_xlnm.Print_Area" localSheetId="7">'DU2'!$A$1:$M$115</definedName>
    <definedName name="_xlnm.Print_Area" localSheetId="8">'DU3'!$A$1:$M$115</definedName>
    <definedName name="_xlnm.Print_Area" localSheetId="3">'OR1'!$A$3:$A$40</definedName>
    <definedName name="_xlnm.Print_Area" localSheetId="4">'OR2'!$A$3:$A$40</definedName>
    <definedName name="_xlnm.Print_Area" localSheetId="5">'OR3'!$A$3:$A$40</definedName>
    <definedName name="_xlnm.Print_Area" localSheetId="2">'Report'!$A$1:$E$43</definedName>
    <definedName name="_xlnm.Print_Area" localSheetId="9">'S1'!$A$1:$M$111</definedName>
    <definedName name="_xlnm.Print_Area" localSheetId="10">'S2'!$A$1:$M$111</definedName>
    <definedName name="_xlnm.Print_Area" localSheetId="11">'S3'!$A$1:$M$111</definedName>
    <definedName name="_xlnm.Print_Area" localSheetId="1">'Summary'!$A$1:$G$54</definedName>
    <definedName name="_xlnm.Print_Area" localSheetId="0">'Title'!$A$1:$F$45</definedName>
  </definedNames>
  <calcPr calcId="145621"/>
</workbook>
</file>

<file path=xl/sharedStrings.xml><?xml version="1.0" encoding="utf-8"?>
<sst xmlns="http://schemas.openxmlformats.org/spreadsheetml/2006/main" count="704" uniqueCount="256">
  <si>
    <t xml:space="preserve">Owner:  </t>
  </si>
  <si>
    <t>IWM File Number:</t>
  </si>
  <si>
    <t>Location:</t>
  </si>
  <si>
    <t>Date:</t>
  </si>
  <si>
    <t xml:space="preserve">Area: </t>
  </si>
  <si>
    <t>Irrigation System:</t>
  </si>
  <si>
    <t>NO 1</t>
  </si>
  <si>
    <t>NO 2</t>
  </si>
  <si>
    <t>NO 3</t>
  </si>
  <si>
    <t>NO 4</t>
  </si>
  <si>
    <t>NO 5</t>
  </si>
  <si>
    <t>NO 6</t>
  </si>
  <si>
    <t>NO 7</t>
  </si>
  <si>
    <t>NO 8</t>
  </si>
  <si>
    <t>NO 9</t>
  </si>
  <si>
    <t>NO 10</t>
  </si>
  <si>
    <t xml:space="preserve"> </t>
  </si>
  <si>
    <t>%</t>
  </si>
  <si>
    <t>ml</t>
  </si>
  <si>
    <t>in/hr</t>
  </si>
  <si>
    <t xml:space="preserve">SUMMARY OF IRRIGATION SYSTEM EVALUATION </t>
  </si>
  <si>
    <t>Contact</t>
  </si>
  <si>
    <t>Location</t>
  </si>
  <si>
    <t>County</t>
  </si>
  <si>
    <t>SYSTEM OBSERVATIONS</t>
  </si>
  <si>
    <t>IRRIGATION SYSTEM EVALUATION</t>
  </si>
  <si>
    <t>Co-sponsors:</t>
  </si>
  <si>
    <t>Santa Barbara County</t>
  </si>
  <si>
    <t>Flood Control and Water Conservation District</t>
  </si>
  <si>
    <t>All programs and services of the Cachuma R.C.D. and the co-sponsors are offered on a nondiscriminatory basis without regard to race, color, national origin, religion, sex, marital status, or handicap.</t>
  </si>
  <si>
    <t>Mean Catch.........................................</t>
  </si>
  <si>
    <t>=</t>
  </si>
  <si>
    <t>Mean Pressure..................................</t>
  </si>
  <si>
    <t>psi</t>
  </si>
  <si>
    <t>Net Application Rate..........................</t>
  </si>
  <si>
    <t>Max. Application Rate.......................</t>
  </si>
  <si>
    <t>Min. Application Rate........................</t>
  </si>
  <si>
    <t>Catch Device</t>
  </si>
  <si>
    <t>Area (sq.in)</t>
  </si>
  <si>
    <t>Cal Poly Cups</t>
  </si>
  <si>
    <t>Shoe Box</t>
  </si>
  <si>
    <t>Hospital Pans</t>
  </si>
  <si>
    <t>Sprinkler Irrigation Flow Catch Worksheet</t>
  </si>
  <si>
    <t>Catch Duration (min)</t>
  </si>
  <si>
    <t>Low System Pressure</t>
  </si>
  <si>
    <t>High System Pressure</t>
  </si>
  <si>
    <t>IRRIGATION SYSTEM EVALUATION SUMMARY</t>
  </si>
  <si>
    <t>Landowner:</t>
  </si>
  <si>
    <t>Crop:</t>
  </si>
  <si>
    <t>Evaluation Description</t>
  </si>
  <si>
    <t>Distribution Uniformity</t>
  </si>
  <si>
    <t>Annual Water Demand</t>
  </si>
  <si>
    <t>INPUTS:</t>
  </si>
  <si>
    <t>OUTPUT:</t>
  </si>
  <si>
    <t>Catch Can Amounts (in/hr)</t>
  </si>
  <si>
    <t>NOTES:</t>
  </si>
  <si>
    <t>wet root</t>
  </si>
  <si>
    <t>dry root</t>
  </si>
  <si>
    <t>(in/wk)</t>
  </si>
  <si>
    <t>(in/day)</t>
  </si>
  <si>
    <t>Week</t>
  </si>
  <si>
    <t>Day</t>
  </si>
  <si>
    <t>Days /</t>
  </si>
  <si>
    <t>Hours /</t>
  </si>
  <si>
    <t>Month</t>
  </si>
  <si>
    <t>Hours</t>
  </si>
  <si>
    <t>Maximum Irrigation Duration……………………………………………</t>
  </si>
  <si>
    <t>Leaching Requirement………………………………………………..</t>
  </si>
  <si>
    <t>Crop ECe (mmhos/cm)</t>
  </si>
  <si>
    <t>System ECw (mmhos/cm)</t>
  </si>
  <si>
    <t>Soil WHC (in/in)</t>
  </si>
  <si>
    <t>Sandy Loam</t>
  </si>
  <si>
    <t>Soil Type</t>
  </si>
  <si>
    <t>MAD (%)</t>
  </si>
  <si>
    <t>Root Depth (in)</t>
  </si>
  <si>
    <t>Application Rate (in/hr)</t>
  </si>
  <si>
    <t>Irrigation Scheduling</t>
  </si>
  <si>
    <t>Sprinkler</t>
  </si>
  <si>
    <t>Locations:</t>
  </si>
  <si>
    <t>County:</t>
  </si>
  <si>
    <t>Evaluators:</t>
  </si>
  <si>
    <t>CACHUMA RESOURCE CONSERVATION DISTRICT</t>
  </si>
  <si>
    <t>920 E. Stowell Rd. Santa Maria, CA 93534</t>
  </si>
  <si>
    <t>Job No.:</t>
  </si>
  <si>
    <t>Department of Water Resources</t>
  </si>
  <si>
    <t>State of California</t>
  </si>
  <si>
    <t>DISTRIBUTION UNIFORMITY</t>
  </si>
  <si>
    <t>Evaluator Name</t>
  </si>
  <si>
    <t>Contact Name</t>
  </si>
  <si>
    <t>IWM-XXX</t>
  </si>
  <si>
    <t>Sites Tested:</t>
  </si>
  <si>
    <t>Test Location</t>
  </si>
  <si>
    <t>Test Number</t>
  </si>
  <si>
    <t>Estimated Impacted Acres</t>
  </si>
  <si>
    <t>Estimated potential Cost Savings / year</t>
  </si>
  <si>
    <t>Totals</t>
  </si>
  <si>
    <t>Distribution Uniformity
for Tested Area</t>
  </si>
  <si>
    <t>TABLE 1: SUMMARY OF POTENTIAL ANNUAL COST SAVINGS</t>
  </si>
  <si>
    <t>STA 1</t>
  </si>
  <si>
    <t>STA 2</t>
  </si>
  <si>
    <t>STA 3</t>
  </si>
  <si>
    <t>Pressure (psi)</t>
  </si>
  <si>
    <t>Catch (ml)</t>
  </si>
  <si>
    <t>Inputs</t>
  </si>
  <si>
    <t>Outputs</t>
  </si>
  <si>
    <t>Irrigation System</t>
  </si>
  <si>
    <t>low water</t>
  </si>
  <si>
    <t>poor schedule</t>
  </si>
  <si>
    <t>over irrigation</t>
  </si>
  <si>
    <t>Grass Type</t>
  </si>
  <si>
    <t>Water Applied</t>
  </si>
  <si>
    <t>10% check</t>
  </si>
  <si>
    <t>Region</t>
  </si>
  <si>
    <t>Crop Demand</t>
  </si>
  <si>
    <t>import</t>
  </si>
  <si>
    <t>spread</t>
  </si>
  <si>
    <t>import'</t>
  </si>
  <si>
    <t>rank</t>
  </si>
  <si>
    <t>order</t>
  </si>
  <si>
    <t>sorted</t>
  </si>
  <si>
    <t>irr</t>
  </si>
  <si>
    <t>depth</t>
  </si>
  <si>
    <t>root</t>
  </si>
  <si>
    <t>wet under root</t>
  </si>
  <si>
    <t>dry under root</t>
  </si>
  <si>
    <t>Undersized Pipes</t>
  </si>
  <si>
    <t>TITLE</t>
  </si>
  <si>
    <t>SHORT</t>
  </si>
  <si>
    <t>LONG</t>
  </si>
  <si>
    <t>Upgrade system to account for undersized pipelines</t>
  </si>
  <si>
    <t>Upgrade system to account for low pressures in some locations</t>
  </si>
  <si>
    <t>Upgrade system to account for high pressures in some locations</t>
  </si>
  <si>
    <t>Irrigation application is insufficient for plant demands, see scheduling sheet</t>
  </si>
  <si>
    <t>Irrigation schedule does not match soil capacity, see scheduling sheet</t>
  </si>
  <si>
    <t>Irrigation application is excessive leading to wasted water, see scheduling sheet</t>
  </si>
  <si>
    <t>Irrigation schedule does not match plant demands, see scheduling sheet</t>
  </si>
  <si>
    <t>Item</t>
  </si>
  <si>
    <t>Unit</t>
  </si>
  <si>
    <t>Unit Cost</t>
  </si>
  <si>
    <t>Total Cost</t>
  </si>
  <si>
    <t>DU Improvement</t>
  </si>
  <si>
    <t>Annual Cost Analysis</t>
  </si>
  <si>
    <t>Number</t>
  </si>
  <si>
    <t>EA</t>
  </si>
  <si>
    <t>FT</t>
  </si>
  <si>
    <t>Existing cost ($)</t>
  </si>
  <si>
    <t>Improved cost ($)</t>
  </si>
  <si>
    <t>Breakeven time (yr)</t>
  </si>
  <si>
    <t>Cost savings ($)</t>
  </si>
  <si>
    <t>Potential Cost Savings</t>
  </si>
  <si>
    <t>poor timing</t>
  </si>
  <si>
    <t>System Efficiency (%)</t>
  </si>
  <si>
    <t>New Controller</t>
  </si>
  <si>
    <t>Site List</t>
  </si>
  <si>
    <t>DU Table</t>
  </si>
  <si>
    <t>Distribution Uniformity (DU)</t>
  </si>
  <si>
    <t>CATCH WORKSHEET</t>
  </si>
  <si>
    <t>CATCHES</t>
  </si>
  <si>
    <t>PRESSURES</t>
  </si>
  <si>
    <t>INPUTS</t>
  </si>
  <si>
    <t xml:space="preserve">Inputs include information about test that are necessary for the calculation of application rate and distribution uniformity. </t>
  </si>
  <si>
    <t>Mean Catch</t>
  </si>
  <si>
    <t>Mean Pressure</t>
  </si>
  <si>
    <t>Net Application Rate</t>
  </si>
  <si>
    <t>Max. Application Rate</t>
  </si>
  <si>
    <t>Min. Application Rate</t>
  </si>
  <si>
    <t>APPLICATION RATE</t>
  </si>
  <si>
    <t>Application rate is the amount of irrigation water applied over a period of time calculated from the results of the catch can test. The catch values are converted from ml to inches per hour so that they can be more easily compared to precipitation rates and recommended irrigation rates. See the scheduling sheet for this site for more information on recommended irrigation rates. Variances in the low and high application rates are an indication of the uniformity of the system. Turf in areas of low application rate require more irrigation time than the average area in this site in order to stay healthy. These spots may be yellow or brown if scheduling is set for the average application rate. Turf in areas of high application rate require less irrigation time than the average area in this site in order to have time to properly drain. These spots may be constantly wet if scheduling is set for the average application rate. Minimizing the difference between high and low application rates will result in a healthier turf and more efficient water use.</t>
  </si>
  <si>
    <t>WATER DESTINATION GRAPH</t>
  </si>
  <si>
    <t>SCHEDULING SHEET</t>
  </si>
  <si>
    <t>OUTPUT</t>
  </si>
  <si>
    <t>IRRIGATION SCHEDULING ANALYSIS</t>
  </si>
  <si>
    <t>ANNUAL IRRIGATION RATE ANALYSIS</t>
  </si>
  <si>
    <t>This graph represents the annual recommended water use for the crop under ideal conditions, an industry standard 75% DU system, and the existing system.</t>
  </si>
  <si>
    <t>jan</t>
  </si>
  <si>
    <t>feb</t>
  </si>
  <si>
    <t>mar</t>
  </si>
  <si>
    <t>apr</t>
  </si>
  <si>
    <t>may</t>
  </si>
  <si>
    <t>jun</t>
  </si>
  <si>
    <t>jul</t>
  </si>
  <si>
    <t>aug</t>
  </si>
  <si>
    <t>sep</t>
  </si>
  <si>
    <t>oct</t>
  </si>
  <si>
    <t>nov</t>
  </si>
  <si>
    <t>dec</t>
  </si>
  <si>
    <t>AVE</t>
  </si>
  <si>
    <t>System Upgrade Cost/Benefit Estimate</t>
  </si>
  <si>
    <t>POTENTIAL IMPROVEMENTS</t>
  </si>
  <si>
    <t>Potential improvements that could be implemented on the system are listed below. Site specific recomendations are made in the following system observation sheets. Prior to performing complex system improvements please schedule an on‐site meeting with CRCD to further review and discuss options and to ensure that specific remedies are clearly understood by those who will be making the improvements. Upon request, CRCD has bilingual staff available to explain report findings.</t>
  </si>
  <si>
    <t>POTENTIAL COST SAVINGS</t>
  </si>
  <si>
    <t>The table above represents potential cost saving if the irrigation system and scheduling are improved per site specific recomendations. Cost savings is calcualted as the cost of water saved through more efficient water use. The savings is calculated from the difference between Measured Distribution Uniformity (DU) and the Potential DU after upgrades and schedule changes determined by the system evaluation. This value is directly applied to the Gross Irrigation Requirement for the potential realized savings.</t>
  </si>
  <si>
    <t>Grower:</t>
  </si>
  <si>
    <t>Grower Name</t>
  </si>
  <si>
    <t>Field 1</t>
  </si>
  <si>
    <t>Crop Type</t>
  </si>
  <si>
    <t>Strawberries</t>
  </si>
  <si>
    <t>Grapes</t>
  </si>
  <si>
    <t>Avocadoes</t>
  </si>
  <si>
    <t>Lemons</t>
  </si>
  <si>
    <t>Deciduous Fruits</t>
  </si>
  <si>
    <t>Perennial Berries</t>
  </si>
  <si>
    <t>Lettuce</t>
  </si>
  <si>
    <t>Broccoli</t>
  </si>
  <si>
    <t>Cauliflower</t>
  </si>
  <si>
    <t>Cabbage</t>
  </si>
  <si>
    <t>Custom</t>
  </si>
  <si>
    <t>Crop type</t>
  </si>
  <si>
    <t>Field 2</t>
  </si>
  <si>
    <t>Field 3</t>
  </si>
  <si>
    <t>Application Efficiency (AE)</t>
  </si>
  <si>
    <t>APPLICATION EFFICIENCY</t>
  </si>
  <si>
    <t>SUMMARY:</t>
  </si>
  <si>
    <t>in</t>
  </si>
  <si>
    <t>$/acft</t>
  </si>
  <si>
    <t>Water Cost</t>
  </si>
  <si>
    <t>Water meter start</t>
  </si>
  <si>
    <t>Water meter end</t>
  </si>
  <si>
    <t>Electric meter start</t>
  </si>
  <si>
    <t>Electric meter end</t>
  </si>
  <si>
    <t>kwh</t>
  </si>
  <si>
    <t>acft</t>
  </si>
  <si>
    <t>Cost per kwh</t>
  </si>
  <si>
    <t>Existing water (acft)</t>
  </si>
  <si>
    <t>Improved water (acft)</t>
  </si>
  <si>
    <t>Plant Rows per Bed</t>
  </si>
  <si>
    <t>Row Spacing (ft)</t>
  </si>
  <si>
    <t>Drip Lines per Bed</t>
  </si>
  <si>
    <t>Emitter Spacing (in)</t>
  </si>
  <si>
    <t>Bed Width (ft)</t>
  </si>
  <si>
    <t>The intent of the flow catch worksheet is to record and analyze flow catch testing . The flow catch method requires catch cans to be placed at random locations throughout the field to catch irrigation water. The volume of water is measured in each catch can and then the volumes are analyzed to determine important characteristics about how the system is working including irrigation application rate and distribution uniformity .</t>
  </si>
  <si>
    <t>85% DU</t>
  </si>
  <si>
    <t>Replace Emitters</t>
  </si>
  <si>
    <t>Replace Drip Tape</t>
  </si>
  <si>
    <t>Replace Drip Hose</t>
  </si>
  <si>
    <t>Upgrade Manifold</t>
  </si>
  <si>
    <t xml:space="preserve">Low System Pressure: Some areas of the system are under low pressure compared to the pressure required by the emitters. Low pressures lead to poor performance of emitters including uneven application of water and increased clogging. This reduces distribution uniformity and increases the water required by the system to adequately irrigate the crop.
     Recommendation 1: Split up set or run less sets at one time to increase pressure
     Recommendation 2: Replace drip tape with lower flow drip tape to reduce flow and increase pressure
     Recommendation 3: Increase the size of drip tape,  manifold, or mainline to reduce pressure loss
      </t>
  </si>
  <si>
    <t xml:space="preserve">High System Pressure: Some areas of the system are under high pressure compared to the pressure recomended for the emitter. High pressures lead to poor performance of emitters including uneven application of water. This reduces distribution uniformity and increases the water required by the system to adequately irrigate the crop.
     Recommendation 1: Run more sets at one time to decrease pressure
     Recommendation 2: Replace drip tape with higher flow drip tape to increase flow and reduce pressure
</t>
  </si>
  <si>
    <t>Undersized Pipes: Some of the pipelines in the system are undersized leading to excessive pressure loss in the system. This leads to large differences in pressure at different emitters in the set which results in significantly different flow rates from the emitters. This reduces distribution uniformity and increases the water required by the system to adequately irrigate the crop.
     Recommendation 1: Replace drip tape with lower flow drip tape to decrease flow and improve pressure uniformity
     Recommendation 2: Replace the existing drip tape, manifold or mainline with larger diameter lines</t>
  </si>
  <si>
    <t>Varied Nozzles: The system has several different drip tape sizes and types in similar areas. Different types of drip tape provide different irrigation application rates. This reduces distribution uniformity and increases the water required by the system to adequately irrigate the crop.
     Recommendation 1: Change all drip tape in the same area to the same drip tape size and type.</t>
  </si>
  <si>
    <t>Emitter Clogging: Some of the emitters in the system are clogged and providing little to no water. Clogged emitters provide different irrigation application rates and may leave some plants without adequate water. This reduces distribution uniformity and increases the water required by the system to adequately irrigate the crop. It may also lead to the loss of some plants.
     Recommendation 1: Replace all clogged drip tape with new drip tape. 
     Recommendation 2: Inject a cleaning agent into the system based on the type of clogging occuring</t>
  </si>
  <si>
    <t>Emitter Clogging</t>
  </si>
  <si>
    <t>Replace or clean emitters to obtain more uniform application rate</t>
  </si>
  <si>
    <t>Replace drip tape to obtain more uniform application rate</t>
  </si>
  <si>
    <t>Varied Drip Tape Type</t>
  </si>
  <si>
    <t xml:space="preserve">                   USDA Natural Resources Conservation Service</t>
  </si>
  <si>
    <t>Annual water demand is based off of specific recommendations for your site. The graph above compares recommended water application for an industry standard 85% DU system, the average recommended water application for the existing systems, and the average water application rates based on the current scheduling.</t>
  </si>
  <si>
    <t>Potential cost savings are based on the annual amount of money that can be saved by upgrading the system to improve water use efficiency or adjusting scheduling to meet demands with less water. The savings is shown for each site tested and is based on the cost of the potential water saved.</t>
  </si>
  <si>
    <t>This Irrigation System Evaluation is intended to evaluate the irrigation system for uniform water application and provide suggestions for improving irrigation efficiency.</t>
  </si>
  <si>
    <t>Distribution uniformity is a percentage that is used to evaluate the efficiency of an irrigation system and compare to other systems. Industry standard for drip irrigation systems is 85%. The DU for all of the sites tested are shown on the chart.</t>
  </si>
  <si>
    <t>The water destination graph offers a graphical representation of where irrigation water is going on this site. Wet root areas are the goal of an irrigation system. Dry roots may indicate under watering. Wetness under roots is water that is not being used by the turf and is considered wasted by the irrigation system. Good irrigation systems minimize dry root areas and wet areas under the roots.</t>
  </si>
  <si>
    <t>The scheduling sheet is intended to provide a comparison of the irrigation schedule currently being used by the system with recommended values for your area. Some site specific factors are not taken into account in this analysis and any changes to irrigation schedule should be accompanied by regular evaluation of the turf health. However, the guidelines provided can be a very useful tool in increasing water use efficiency and potentially reducing the amount of water needed for irrigation.</t>
  </si>
  <si>
    <t>Inputs for the scheduling sheet are used to adjust recommendations for site specific factors. Different regions generally have different water use demands fro turf based on local climate factors. Root depth, MAD, soil type, and soil WHC are all used to determine how much water the soil around the roots can hold and how frequently irrigations are required. MAD stands for maximum allowable depletion and represents the minimum percentage of water desired in the soil before irrigation water is applied. Soil WHC stands for the water holding capacity of a specific soil type. The greaste the water holding capacity the more water can be stored in a specific volume of soil. ECw values are used to evaluate the salts in the system and the tolerance of the turf to salt. This is used to evaluate the need for extra irrigation time to leach the salts through the root area.</t>
  </si>
  <si>
    <t>The outputs section provides guidelines for irrigation as well as an analysis of the recommended versus existing irrigation schedule. The leaching requirement represents the percentage of extra water needed to flush slats through the root zone. The maximum irrigation duration represents the maximum time the irrigation system can be used before the average application rate leads to water infiltrating below the root zone. The scheduling sheet compares recommended irrigation volumes for a system with an industry standard 75% distribution uniformity, and the distribution uniformity of the existing system with the actual irrigation scheduling used in the system. These values are represented graphically in the chart below.</t>
  </si>
  <si>
    <t>This graph represents a comparison between the recommended water application rate for an industry standard 75% DU system, the recommended water application rate for the existing system, and the water application rate based on the site's current scheduling.</t>
  </si>
  <si>
    <t>The cost values below are based on average costs in this area. These costs will vary based on cost of labor and equipment and may be significantly different than the values shown here. Cost savings is based on the price of the water saved. Water savings is estimated in this sheet but will vary based on system use and maintenance.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</si>
</sst>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_)"/>
    <numFmt numFmtId="165" formatCode="0.0_)"/>
    <numFmt numFmtId="166" formatCode="0.00_)"/>
    <numFmt numFmtId="167" formatCode="0.0"/>
    <numFmt numFmtId="168" formatCode="dd\-mmm_)"/>
    <numFmt numFmtId="169" formatCode="[$-409]h:mm\ AM/PM;@"/>
    <numFmt numFmtId="170" formatCode="0.000"/>
    <numFmt numFmtId="171" formatCode="0.000_)"/>
    <numFmt numFmtId="172" formatCode="mmm"/>
    <numFmt numFmtId="173" formatCode="mmmm"/>
    <numFmt numFmtId="174" formatCode="&quot;$&quot;#,##0"/>
    <numFmt numFmtId="175" formatCode="0.00\ &quot;acres&quot;"/>
    <numFmt numFmtId="176" formatCode="0.0\ &quot;acres&quot;"/>
    <numFmt numFmtId="177" formatCode="&quot;$&quot;#,##0.00"/>
  </numFmts>
  <fonts count="37">
    <font>
      <sz val="12"/>
      <name val="SWISS"/>
      <family val="2"/>
    </font>
    <font>
      <sz val="10"/>
      <name val="Arial"/>
      <family val="2"/>
    </font>
    <font>
      <sz val="12"/>
      <name val="Times New Roman"/>
      <family val="1"/>
    </font>
    <font>
      <u val="single"/>
      <sz val="8.4"/>
      <color theme="10"/>
      <name val="SWISS"/>
      <family val="2"/>
    </font>
    <font>
      <sz val="12"/>
      <name val="Arial"/>
      <family val="2"/>
    </font>
    <font>
      <b/>
      <sz val="12"/>
      <name val="Arial"/>
      <family val="2"/>
    </font>
    <font>
      <sz val="14"/>
      <name val="Arial"/>
      <family val="2"/>
    </font>
    <font>
      <sz val="11"/>
      <name val="Arial"/>
      <family val="2"/>
    </font>
    <font>
      <b/>
      <sz val="14"/>
      <name val="Arial"/>
      <family val="2"/>
    </font>
    <font>
      <sz val="12"/>
      <color rgb="FF0000FF"/>
      <name val="Arial"/>
      <family val="2"/>
    </font>
    <font>
      <b/>
      <sz val="13"/>
      <name val="Arial"/>
      <family val="2"/>
    </font>
    <font>
      <b/>
      <sz val="11"/>
      <name val="Arial"/>
      <family val="2"/>
    </font>
    <font>
      <i/>
      <sz val="11"/>
      <name val="Arial"/>
      <family val="2"/>
    </font>
    <font>
      <sz val="11"/>
      <color rgb="FF0000FF"/>
      <name val="Arial"/>
      <family val="2"/>
    </font>
    <font>
      <sz val="8"/>
      <color rgb="FF000000"/>
      <name val="Arial"/>
      <family val="2"/>
    </font>
    <font>
      <sz val="20"/>
      <name val="Arial"/>
      <family val="2"/>
    </font>
    <font>
      <sz val="12"/>
      <color theme="1"/>
      <name val="Arial"/>
      <family val="2"/>
    </font>
    <font>
      <sz val="14"/>
      <color theme="1"/>
      <name val="Arial"/>
      <family val="2"/>
    </font>
    <font>
      <sz val="18"/>
      <color theme="1"/>
      <name val="Arial"/>
      <family val="2"/>
    </font>
    <font>
      <b/>
      <sz val="12"/>
      <color theme="1"/>
      <name val="Arial"/>
      <family val="2"/>
    </font>
    <font>
      <b/>
      <sz val="10"/>
      <color theme="1"/>
      <name val="Arial"/>
      <family val="2"/>
    </font>
    <font>
      <sz val="10"/>
      <color theme="1"/>
      <name val="Arial"/>
      <family val="2"/>
    </font>
    <font>
      <b/>
      <sz val="14"/>
      <color theme="1"/>
      <name val="Arial"/>
      <family val="2"/>
    </font>
    <font>
      <sz val="10"/>
      <color rgb="FF000000"/>
      <name val="Arial"/>
      <family val="2"/>
    </font>
    <font>
      <u val="single"/>
      <sz val="12"/>
      <name val="Arial"/>
      <family val="2"/>
    </font>
    <font>
      <sz val="18"/>
      <name val="Arial"/>
      <family val="2"/>
    </font>
    <font>
      <sz val="10"/>
      <color indexed="12"/>
      <name val="Arial"/>
      <family val="2"/>
    </font>
    <font>
      <sz val="10"/>
      <color rgb="FF0000FF"/>
      <name val="Arial"/>
      <family val="2"/>
    </font>
    <font>
      <sz val="12"/>
      <color indexed="12"/>
      <name val="Arial"/>
      <family val="2"/>
    </font>
    <font>
      <sz val="11"/>
      <color rgb="FF000000"/>
      <name val="Arial"/>
      <family val="2"/>
    </font>
    <font>
      <u val="single"/>
      <sz val="11"/>
      <color theme="10"/>
      <name val="Arial"/>
      <family val="2"/>
    </font>
    <font>
      <u val="single"/>
      <sz val="8.4"/>
      <color theme="1"/>
      <name val="Arial"/>
      <family val="2"/>
    </font>
    <font>
      <sz val="12"/>
      <color rgb="FF000000"/>
      <name val="SWISS"/>
      <family val="2"/>
    </font>
    <font>
      <sz val="12"/>
      <color rgb="FF0000FF"/>
      <name val="SWISS"/>
      <family val="2"/>
    </font>
    <font>
      <sz val="11"/>
      <name val="SWISS"/>
      <family val="2"/>
    </font>
    <font>
      <sz val="8"/>
      <color theme="1"/>
      <name val="Times New Roman"/>
      <family val="2"/>
    </font>
    <font>
      <sz val="12"/>
      <color theme="1"/>
      <name val="SWISS"/>
      <family val="2"/>
      <scheme val="minor"/>
    </font>
  </fonts>
  <fills count="4">
    <fill>
      <patternFill/>
    </fill>
    <fill>
      <patternFill patternType="gray125"/>
    </fill>
    <fill>
      <patternFill patternType="solid">
        <fgColor rgb="FFBEDEAC"/>
        <bgColor indexed="64"/>
      </patternFill>
    </fill>
    <fill>
      <patternFill patternType="solid">
        <fgColor theme="4" tint="0.7999799847602844"/>
        <bgColor indexed="64"/>
      </patternFill>
    </fill>
  </fills>
  <borders count="79">
    <border>
      <left/>
      <right/>
      <top/>
      <bottom/>
      <diagonal/>
    </border>
    <border>
      <left/>
      <right/>
      <top/>
      <bottom style="thin">
        <color theme="1"/>
      </bottom>
    </border>
    <border>
      <left style="thick">
        <color theme="4"/>
      </left>
      <right/>
      <top/>
      <bottom/>
    </border>
    <border>
      <left style="thick">
        <color theme="4"/>
      </left>
      <right/>
      <top style="thick">
        <color theme="4"/>
      </top>
      <bottom/>
    </border>
    <border>
      <left/>
      <right/>
      <top style="thick">
        <color theme="4"/>
      </top>
      <bottom/>
    </border>
    <border>
      <left/>
      <right style="thick">
        <color theme="4"/>
      </right>
      <top style="thick">
        <color theme="4"/>
      </top>
      <bottom/>
    </border>
    <border>
      <left/>
      <right style="thick">
        <color theme="4"/>
      </right>
      <top/>
      <bottom/>
    </border>
    <border>
      <left/>
      <right/>
      <top/>
      <bottom style="thick">
        <color theme="3"/>
      </bottom>
    </border>
    <border>
      <left style="thick">
        <color theme="4"/>
      </left>
      <right/>
      <top/>
      <bottom style="thick">
        <color theme="4"/>
      </bottom>
    </border>
    <border>
      <left/>
      <right/>
      <top/>
      <bottom style="thick">
        <color theme="4"/>
      </bottom>
    </border>
    <border>
      <left/>
      <right style="thick">
        <color theme="4"/>
      </right>
      <top/>
      <bottom style="thick">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medium"/>
    </border>
    <border>
      <left/>
      <right/>
      <top/>
      <bottom style="medium"/>
    </border>
    <border>
      <left/>
      <right style="double"/>
      <top/>
      <bottom style="medium"/>
    </border>
    <border>
      <left style="double"/>
      <right/>
      <top style="medium"/>
      <bottom/>
    </border>
    <border>
      <left/>
      <right/>
      <top style="medium"/>
      <bottom/>
    </border>
    <border>
      <left/>
      <right style="double"/>
      <top style="medium"/>
      <bottom/>
    </border>
    <border>
      <left style="thin"/>
      <right/>
      <top style="thin"/>
      <bottom/>
    </border>
    <border>
      <left/>
      <right style="thin"/>
      <top style="thin"/>
      <bottom/>
    </border>
    <border>
      <left/>
      <right/>
      <top style="thin"/>
      <bottom/>
    </border>
    <border>
      <left style="thin"/>
      <right/>
      <top/>
      <bottom/>
    </border>
    <border>
      <left/>
      <right style="thin"/>
      <top/>
      <botto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thin"/>
      <right/>
      <top/>
      <bottom style="thin"/>
    </border>
    <border>
      <left/>
      <right/>
      <top/>
      <bottom style="thin"/>
    </border>
    <border>
      <left/>
      <right style="thin"/>
      <top/>
      <bottom style="thin"/>
    </border>
    <border>
      <left style="double"/>
      <right/>
      <top/>
      <bottom style="thin"/>
    </border>
    <border>
      <left/>
      <right style="double"/>
      <top/>
      <bottom style="thin"/>
    </border>
    <border>
      <left style="double"/>
      <right/>
      <top/>
      <bottom style="double"/>
    </border>
    <border>
      <left/>
      <right/>
      <top/>
      <bottom style="double"/>
    </border>
    <border>
      <left/>
      <right style="double"/>
      <top/>
      <bottom style="double"/>
    </border>
    <border>
      <left style="double">
        <color indexed="8"/>
      </left>
      <right/>
      <top style="double">
        <color indexed="8"/>
      </top>
      <bottom/>
    </border>
    <border>
      <left/>
      <right/>
      <top style="double">
        <color indexed="8"/>
      </top>
      <bottom/>
    </border>
    <border>
      <left/>
      <right style="double">
        <color indexed="8"/>
      </right>
      <top style="double">
        <color indexed="8"/>
      </top>
      <bottom/>
    </border>
    <border>
      <left style="double">
        <color indexed="8"/>
      </left>
      <right/>
      <top/>
      <bottom/>
    </border>
    <border>
      <left/>
      <right style="double">
        <color indexed="8"/>
      </right>
      <top/>
      <bottom/>
    </border>
    <border>
      <left style="double">
        <color indexed="8"/>
      </left>
      <right/>
      <top style="medium">
        <color indexed="8"/>
      </top>
      <bottom/>
    </border>
    <border>
      <left/>
      <right/>
      <top style="medium">
        <color indexed="8"/>
      </top>
      <bottom/>
    </border>
    <border>
      <left/>
      <right style="double">
        <color indexed="8"/>
      </right>
      <top style="medium">
        <color indexed="8"/>
      </top>
      <bottom/>
    </border>
    <border>
      <left style="double">
        <color indexed="8"/>
      </left>
      <right/>
      <top/>
      <bottom style="medium">
        <color indexed="8"/>
      </bottom>
    </border>
    <border>
      <left/>
      <right/>
      <top/>
      <bottom style="medium">
        <color indexed="8"/>
      </bottom>
    </border>
    <border>
      <left/>
      <right style="double">
        <color indexed="8"/>
      </right>
      <top/>
      <bottom style="medium">
        <color indexed="8"/>
      </bottom>
    </border>
    <border>
      <left style="double">
        <color indexed="8"/>
      </left>
      <right/>
      <top/>
      <bottom style="thin">
        <color theme="1"/>
      </bottom>
    </border>
    <border>
      <left/>
      <right style="double">
        <color indexed="8"/>
      </right>
      <top/>
      <bottom style="thin">
        <color theme="1"/>
      </bottom>
    </border>
    <border>
      <left style="thin">
        <color theme="1"/>
      </left>
      <right/>
      <top/>
      <bottom/>
    </border>
    <border>
      <left style="thin">
        <color theme="1"/>
      </left>
      <right/>
      <top/>
      <bottom style="thin">
        <color theme="1"/>
      </bottom>
    </border>
    <border>
      <left style="thin"/>
      <right style="thin"/>
      <top style="thin"/>
      <bottom style="thin"/>
    </border>
    <border>
      <left/>
      <right/>
      <top style="thin">
        <color theme="1"/>
      </top>
      <bottom style="thin"/>
    </border>
    <border>
      <left/>
      <right style="thin">
        <color theme="1"/>
      </right>
      <top style="thin">
        <color theme="1"/>
      </top>
      <bottom style="thin"/>
    </border>
    <border>
      <left/>
      <right style="thin">
        <color theme="1"/>
      </right>
      <top style="thin">
        <color theme="1"/>
      </top>
      <bottom/>
    </border>
    <border>
      <left/>
      <right style="thin">
        <color theme="1"/>
      </right>
      <top/>
      <bottom/>
    </border>
    <border>
      <left/>
      <right style="thin">
        <color theme="1"/>
      </right>
      <top/>
      <bottom style="thin">
        <color theme="1"/>
      </bottom>
    </border>
    <border>
      <left style="thin">
        <color theme="1"/>
      </left>
      <right/>
      <top/>
      <bottom style="medium">
        <color indexed="8"/>
      </bottom>
    </border>
    <border>
      <left style="double">
        <color indexed="8"/>
      </left>
      <right/>
      <top/>
      <bottom style="medium">
        <color theme="1"/>
      </bottom>
    </border>
    <border>
      <left/>
      <right/>
      <top/>
      <bottom style="medium">
        <color theme="1"/>
      </bottom>
    </border>
    <border>
      <left/>
      <right style="double">
        <color indexed="8"/>
      </right>
      <top/>
      <bottom style="medium">
        <color theme="1"/>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right/>
      <top/>
      <bottom style="thick"/>
    </border>
    <border>
      <left style="double">
        <color indexed="8"/>
      </left>
      <right/>
      <top/>
      <bottom style="medium"/>
    </border>
    <border>
      <left/>
      <right style="double">
        <color indexed="8"/>
      </right>
      <top/>
      <bottom style="medium"/>
    </border>
    <border>
      <left style="double">
        <color indexed="8"/>
      </left>
      <right/>
      <top/>
      <bottom style="thin"/>
    </border>
    <border>
      <left/>
      <right style="double">
        <color indexed="8"/>
      </right>
      <top/>
      <bottom style="thin"/>
    </border>
    <border>
      <left style="thin"/>
      <right style="thin"/>
      <top style="thin"/>
      <bottom/>
    </border>
    <border>
      <left style="thin"/>
      <right style="thin"/>
      <top/>
      <bottom/>
    </border>
    <border>
      <left style="thin"/>
      <right style="thin"/>
      <top/>
      <bottom style="thin"/>
    </border>
    <border>
      <left style="double"/>
      <right/>
      <top/>
      <bottom style="double">
        <color indexed="8"/>
      </bottom>
    </border>
    <border>
      <left/>
      <right/>
      <top style="thick"/>
      <bottom style="thick"/>
    </border>
    <border>
      <left style="thin">
        <color theme="1"/>
      </left>
      <right/>
      <top style="thin">
        <color theme="1"/>
      </top>
      <bottom/>
    </border>
    <border>
      <left/>
      <right/>
      <top style="thin">
        <color theme="1"/>
      </top>
      <bottom/>
    </border>
    <border>
      <left/>
      <right style="double">
        <color indexed="8"/>
      </right>
      <top style="thin">
        <color theme="1"/>
      </top>
      <bottom/>
    </border>
  </borders>
  <cellStyleXfs count="21">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cellStyleXfs>
  <cellXfs count="486">
    <xf numFmtId="166" fontId="0" fillId="0" borderId="0" xfId="0"/>
    <xf numFmtId="1" fontId="2" fillId="0" borderId="0" xfId="0" applyNumberFormat="1" applyFont="1" applyAlignment="1" applyProtection="1">
      <alignment horizontal="center"/>
      <protection/>
    </xf>
    <xf numFmtId="166" fontId="2" fillId="0" borderId="0" xfId="0" applyFont="1" applyProtection="1">
      <protection/>
    </xf>
    <xf numFmtId="166" fontId="4" fillId="0" borderId="0" xfId="0" applyFont="1" applyProtection="1">
      <protection/>
    </xf>
    <xf numFmtId="166" fontId="7" fillId="0" borderId="0" xfId="0" applyFont="1" applyProtection="1">
      <protection/>
    </xf>
    <xf numFmtId="166" fontId="1" fillId="0" borderId="0" xfId="0" applyFont="1" applyProtection="1">
      <protection/>
    </xf>
    <xf numFmtId="166" fontId="2" fillId="0" borderId="0" xfId="0" applyFont="1" applyProtection="1">
      <protection locked="0"/>
    </xf>
    <xf numFmtId="166" fontId="2" fillId="0" borderId="0" xfId="0" applyFont="1" applyBorder="1" applyAlignment="1" applyProtection="1">
      <alignment vertical="top" wrapText="1"/>
      <protection locked="0"/>
    </xf>
    <xf numFmtId="166" fontId="2" fillId="0" borderId="0" xfId="0" applyFont="1" applyAlignment="1" applyProtection="1">
      <alignment horizontal="left"/>
      <protection locked="0"/>
    </xf>
    <xf numFmtId="166" fontId="2" fillId="0" borderId="0" xfId="0" applyFont="1" applyProtection="1">
      <protection/>
    </xf>
    <xf numFmtId="166" fontId="6" fillId="0" borderId="1" xfId="0" applyFont="1" applyBorder="1" applyAlignment="1" applyProtection="1">
      <alignment horizontal="left"/>
      <protection/>
    </xf>
    <xf numFmtId="166" fontId="6" fillId="0" borderId="0" xfId="0" applyFont="1" applyAlignment="1" applyProtection="1">
      <alignment horizontal="left"/>
      <protection/>
    </xf>
    <xf numFmtId="166" fontId="7" fillId="0" borderId="0" xfId="0" applyFont="1" applyFill="1" applyProtection="1">
      <protection/>
    </xf>
    <xf numFmtId="166" fontId="4" fillId="2" borderId="2" xfId="0" applyFont="1" applyFill="1" applyBorder="1" applyProtection="1">
      <protection/>
    </xf>
    <xf numFmtId="166" fontId="4" fillId="2" borderId="0" xfId="0" applyFont="1" applyFill="1" applyBorder="1" applyProtection="1">
      <protection/>
    </xf>
    <xf numFmtId="166" fontId="7" fillId="2" borderId="2" xfId="0" applyFont="1" applyFill="1" applyBorder="1" applyProtection="1">
      <protection/>
    </xf>
    <xf numFmtId="166" fontId="7" fillId="2" borderId="0" xfId="0" applyFont="1" applyFill="1" applyBorder="1" applyProtection="1">
      <protection/>
    </xf>
    <xf numFmtId="166" fontId="1" fillId="2" borderId="3" xfId="0" applyFont="1" applyFill="1" applyBorder="1" applyProtection="1">
      <protection/>
    </xf>
    <xf numFmtId="166" fontId="1" fillId="2" borderId="4" xfId="0" applyFont="1" applyFill="1" applyBorder="1" applyProtection="1">
      <protection/>
    </xf>
    <xf numFmtId="166" fontId="4" fillId="2" borderId="4" xfId="0" applyFont="1" applyFill="1" applyBorder="1" applyProtection="1">
      <protection/>
    </xf>
    <xf numFmtId="166" fontId="5" fillId="2" borderId="5" xfId="0" applyFont="1" applyFill="1" applyBorder="1" applyAlignment="1" applyProtection="1">
      <alignment/>
      <protection/>
    </xf>
    <xf numFmtId="166" fontId="1" fillId="2" borderId="2" xfId="0" applyFont="1" applyFill="1" applyBorder="1" applyProtection="1">
      <protection/>
    </xf>
    <xf numFmtId="166" fontId="1" fillId="2" borderId="0" xfId="0" applyFont="1" applyFill="1" applyBorder="1" applyProtection="1">
      <protection/>
    </xf>
    <xf numFmtId="166" fontId="4" fillId="2" borderId="6" xfId="0" applyFont="1" applyFill="1" applyBorder="1" applyProtection="1">
      <protection/>
    </xf>
    <xf numFmtId="166" fontId="9" fillId="2" borderId="6" xfId="0" applyFont="1" applyFill="1" applyBorder="1" applyAlignment="1" applyProtection="1">
      <alignment vertical="top" wrapText="1"/>
      <protection/>
    </xf>
    <xf numFmtId="166" fontId="4" fillId="2" borderId="7" xfId="0" applyFont="1" applyFill="1" applyBorder="1" applyProtection="1">
      <protection/>
    </xf>
    <xf numFmtId="166" fontId="10" fillId="2" borderId="7" xfId="0" applyFont="1" applyFill="1" applyBorder="1" applyAlignment="1" applyProtection="1">
      <alignment horizontal="right"/>
      <protection/>
    </xf>
    <xf numFmtId="166" fontId="9" fillId="2" borderId="6" xfId="0" applyFont="1" applyFill="1" applyBorder="1" applyProtection="1">
      <protection/>
    </xf>
    <xf numFmtId="166" fontId="11" fillId="2" borderId="0" xfId="0" applyFont="1" applyFill="1" applyBorder="1" applyAlignment="1" applyProtection="1">
      <alignment horizontal="right"/>
      <protection/>
    </xf>
    <xf numFmtId="14" fontId="9" fillId="2" borderId="6" xfId="0" applyNumberFormat="1" applyFont="1" applyFill="1" applyBorder="1" applyAlignment="1" applyProtection="1">
      <alignment horizontal="left"/>
      <protection/>
    </xf>
    <xf numFmtId="166" fontId="1" fillId="2" borderId="2" xfId="0" applyFont="1" applyFill="1" applyBorder="1" applyAlignment="1" applyProtection="1">
      <alignment horizontal="center"/>
      <protection/>
    </xf>
    <xf numFmtId="166" fontId="1" fillId="2" borderId="0" xfId="0"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166" fontId="7" fillId="2" borderId="2" xfId="0" applyFont="1" applyFill="1" applyBorder="1" applyAlignment="1" applyProtection="1">
      <alignment horizontal="center"/>
      <protection/>
    </xf>
    <xf numFmtId="166" fontId="7" fillId="2" borderId="0" xfId="0" applyFont="1" applyFill="1" applyBorder="1" applyAlignment="1" applyProtection="1">
      <alignment horizontal="center"/>
      <protection/>
    </xf>
    <xf numFmtId="166" fontId="7" fillId="2" borderId="6" xfId="0" applyFont="1" applyFill="1" applyBorder="1" applyProtection="1">
      <protection/>
    </xf>
    <xf numFmtId="0" fontId="7" fillId="2" borderId="0" xfId="0" applyNumberFormat="1" applyFont="1" applyFill="1" applyBorder="1" applyAlignment="1" applyProtection="1">
      <alignment horizontal="left"/>
      <protection/>
    </xf>
    <xf numFmtId="166" fontId="7" fillId="2" borderId="0" xfId="0" applyFont="1" applyFill="1" applyBorder="1" applyAlignment="1" applyProtection="1">
      <alignment horizontal="left" indent="5"/>
      <protection/>
    </xf>
    <xf numFmtId="166" fontId="4" fillId="0" borderId="0" xfId="0" applyFont="1" applyBorder="1" applyProtection="1">
      <protection/>
    </xf>
    <xf numFmtId="166" fontId="12" fillId="2" borderId="0" xfId="0" applyFont="1" applyFill="1" applyBorder="1" applyAlignment="1" applyProtection="1">
      <alignment horizontal="left" indent="5"/>
      <protection/>
    </xf>
    <xf numFmtId="166" fontId="12" fillId="2" borderId="0" xfId="0" applyFont="1" applyFill="1" applyBorder="1" applyProtection="1">
      <protection/>
    </xf>
    <xf numFmtId="166" fontId="11" fillId="2" borderId="6" xfId="0" applyFont="1" applyFill="1" applyBorder="1" applyProtection="1">
      <protection/>
    </xf>
    <xf numFmtId="166" fontId="7" fillId="2" borderId="6" xfId="0" applyFont="1" applyFill="1" applyBorder="1" applyAlignment="1" applyProtection="1">
      <alignment/>
      <protection/>
    </xf>
    <xf numFmtId="166" fontId="4" fillId="2" borderId="8" xfId="0" applyFont="1" applyFill="1" applyBorder="1" applyProtection="1">
      <protection/>
    </xf>
    <xf numFmtId="166" fontId="4" fillId="2" borderId="9" xfId="0" applyFont="1" applyFill="1" applyBorder="1" applyProtection="1">
      <protection/>
    </xf>
    <xf numFmtId="166" fontId="4" fillId="2" borderId="10" xfId="0" applyFont="1" applyFill="1" applyBorder="1" applyAlignment="1" applyProtection="1">
      <alignment/>
      <protection/>
    </xf>
    <xf numFmtId="166" fontId="4" fillId="0" borderId="0" xfId="0" applyFont="1" applyAlignment="1" applyProtection="1">
      <alignment/>
      <protection/>
    </xf>
    <xf numFmtId="0" fontId="7" fillId="0" borderId="0" xfId="0" applyNumberFormat="1" applyFont="1" applyFill="1" applyBorder="1" applyAlignment="1" applyProtection="1">
      <alignment horizontal="left"/>
      <protection/>
    </xf>
    <xf numFmtId="166" fontId="13" fillId="2" borderId="6" xfId="0" applyFont="1" applyFill="1" applyBorder="1" applyProtection="1">
      <protection/>
    </xf>
    <xf numFmtId="166" fontId="5" fillId="0" borderId="0" xfId="0" applyFont="1" applyProtection="1">
      <protection/>
    </xf>
    <xf numFmtId="166" fontId="5" fillId="0" borderId="0" xfId="0" applyFont="1" applyBorder="1" applyProtection="1">
      <protection/>
    </xf>
    <xf numFmtId="166" fontId="4" fillId="0" borderId="1" xfId="0" applyFont="1" applyBorder="1" applyProtection="1">
      <protection/>
    </xf>
    <xf numFmtId="164" fontId="4" fillId="0" borderId="0" xfId="0" applyNumberFormat="1" applyFont="1" applyProtection="1">
      <protection/>
    </xf>
    <xf numFmtId="166" fontId="4" fillId="0" borderId="1" xfId="0" applyFont="1" applyBorder="1" applyAlignment="1" applyProtection="1">
      <alignment horizontal="left" vertical="top" wrapText="1"/>
      <protection/>
    </xf>
    <xf numFmtId="166" fontId="4" fillId="0" borderId="0" xfId="0" applyFont="1" applyAlignment="1" applyProtection="1">
      <alignment horizontal="left"/>
      <protection/>
    </xf>
    <xf numFmtId="166" fontId="14" fillId="0" borderId="0" xfId="0" applyFont="1" applyAlignment="1" applyProtection="1">
      <alignment horizontal="center"/>
      <protection/>
    </xf>
    <xf numFmtId="0" fontId="15" fillId="0" borderId="0" xfId="0" applyNumberFormat="1" applyFont="1" applyBorder="1" applyAlignment="1" applyProtection="1">
      <alignment vertical="center" textRotation="90"/>
      <protection/>
    </xf>
    <xf numFmtId="166" fontId="4" fillId="0" borderId="0" xfId="0" applyFont="1" applyAlignment="1" applyProtection="1">
      <alignment horizontal="center"/>
      <protection/>
    </xf>
    <xf numFmtId="1" fontId="4" fillId="0" borderId="0" xfId="0" applyNumberFormat="1" applyFont="1" applyAlignment="1" applyProtection="1">
      <alignment horizontal="center"/>
      <protection/>
    </xf>
    <xf numFmtId="1" fontId="4" fillId="0" borderId="0" xfId="0" applyNumberFormat="1" applyFont="1" applyBorder="1" applyAlignment="1" applyProtection="1">
      <alignment horizontal="center"/>
      <protection/>
    </xf>
    <xf numFmtId="164" fontId="4" fillId="0" borderId="0" xfId="0" applyNumberFormat="1" applyFont="1" applyBorder="1" applyProtection="1">
      <protection/>
    </xf>
    <xf numFmtId="166" fontId="4" fillId="0" borderId="0" xfId="0" applyFont="1" applyBorder="1" applyAlignment="1" applyProtection="1">
      <alignment horizontal="center"/>
      <protection/>
    </xf>
    <xf numFmtId="166" fontId="4" fillId="0" borderId="0" xfId="0" applyFont="1" applyBorder="1" applyAlignment="1" applyProtection="1">
      <alignment horizontal="left"/>
      <protection/>
    </xf>
    <xf numFmtId="166" fontId="5" fillId="0" borderId="0" xfId="0" applyFont="1" applyAlignment="1" applyProtection="1">
      <alignment/>
      <protection/>
    </xf>
    <xf numFmtId="166" fontId="4" fillId="0" borderId="0" xfId="0" applyFont="1" applyBorder="1" applyAlignment="1" applyProtection="1">
      <alignment/>
      <protection/>
    </xf>
    <xf numFmtId="166" fontId="16" fillId="0" borderId="11" xfId="0" applyFont="1" applyBorder="1" applyProtection="1">
      <protection/>
    </xf>
    <xf numFmtId="166" fontId="16" fillId="0" borderId="12" xfId="0" applyFont="1" applyBorder="1" applyProtection="1">
      <protection/>
    </xf>
    <xf numFmtId="166" fontId="16" fillId="0" borderId="13" xfId="0" applyFont="1" applyBorder="1" applyProtection="1">
      <protection/>
    </xf>
    <xf numFmtId="166" fontId="16" fillId="0" borderId="0" xfId="0" applyFont="1" applyProtection="1">
      <protection/>
    </xf>
    <xf numFmtId="166" fontId="17" fillId="0" borderId="14" xfId="0" applyFont="1" applyBorder="1" applyProtection="1">
      <protection/>
    </xf>
    <xf numFmtId="166" fontId="17" fillId="0" borderId="15" xfId="0" applyFont="1" applyBorder="1" applyProtection="1">
      <protection/>
    </xf>
    <xf numFmtId="166" fontId="17" fillId="0" borderId="16" xfId="0" applyFont="1" applyBorder="1" applyProtection="1">
      <protection/>
    </xf>
    <xf numFmtId="166" fontId="17" fillId="0" borderId="17" xfId="0" applyFont="1" applyBorder="1" applyProtection="1">
      <protection/>
    </xf>
    <xf numFmtId="166" fontId="17" fillId="0" borderId="18" xfId="0" applyFont="1" applyBorder="1" applyProtection="1">
      <protection/>
    </xf>
    <xf numFmtId="166" fontId="16" fillId="0" borderId="19" xfId="0" applyFont="1" applyBorder="1" applyProtection="1">
      <protection/>
    </xf>
    <xf numFmtId="166" fontId="16" fillId="0" borderId="20" xfId="0" applyFont="1" applyBorder="1" applyProtection="1">
      <protection/>
    </xf>
    <xf numFmtId="166" fontId="16" fillId="0" borderId="21" xfId="0" applyFont="1" applyBorder="1" applyProtection="1">
      <protection/>
    </xf>
    <xf numFmtId="166" fontId="16" fillId="0" borderId="14" xfId="0" applyFont="1" applyBorder="1" applyProtection="1">
      <protection/>
    </xf>
    <xf numFmtId="166" fontId="16" fillId="0" borderId="0" xfId="0" applyFont="1" applyBorder="1" applyAlignment="1" applyProtection="1">
      <alignment vertical="center"/>
      <protection/>
    </xf>
    <xf numFmtId="166" fontId="16" fillId="0" borderId="0" xfId="0" applyFont="1" applyBorder="1" applyProtection="1">
      <protection/>
    </xf>
    <xf numFmtId="166" fontId="16" fillId="0" borderId="15" xfId="0" applyFont="1" applyBorder="1" applyProtection="1">
      <protection/>
    </xf>
    <xf numFmtId="166" fontId="16" fillId="0" borderId="16" xfId="0" applyFont="1" applyBorder="1" applyProtection="1">
      <protection/>
    </xf>
    <xf numFmtId="166" fontId="16" fillId="0" borderId="17" xfId="0" applyFont="1" applyBorder="1" applyAlignment="1" applyProtection="1">
      <alignment vertical="center"/>
      <protection/>
    </xf>
    <xf numFmtId="166" fontId="16" fillId="0" borderId="18" xfId="0" applyFont="1" applyBorder="1" applyProtection="1">
      <protection/>
    </xf>
    <xf numFmtId="166" fontId="17" fillId="0" borderId="19" xfId="0" applyFont="1" applyBorder="1" applyProtection="1">
      <protection/>
    </xf>
    <xf numFmtId="166" fontId="17" fillId="0" borderId="21" xfId="0" applyFont="1" applyBorder="1" applyProtection="1">
      <protection/>
    </xf>
    <xf numFmtId="166" fontId="17" fillId="0" borderId="22" xfId="0" applyFont="1" applyBorder="1" applyAlignment="1" applyProtection="1">
      <alignment/>
      <protection/>
    </xf>
    <xf numFmtId="166" fontId="16" fillId="0" borderId="23" xfId="0" applyFont="1" applyBorder="1" applyAlignment="1" applyProtection="1">
      <alignment/>
      <protection/>
    </xf>
    <xf numFmtId="166" fontId="16" fillId="0" borderId="14" xfId="0" applyFont="1" applyBorder="1" applyAlignment="1" applyProtection="1">
      <alignment horizontal="center"/>
      <protection/>
    </xf>
    <xf numFmtId="166" fontId="16" fillId="0" borderId="0" xfId="0" applyFont="1" applyBorder="1" applyAlignment="1" applyProtection="1">
      <alignment horizontal="center"/>
      <protection/>
    </xf>
    <xf numFmtId="166" fontId="16" fillId="0" borderId="24" xfId="0" applyFont="1" applyBorder="1" applyAlignment="1" applyProtection="1">
      <alignment horizontal="center"/>
      <protection/>
    </xf>
    <xf numFmtId="166" fontId="16" fillId="0" borderId="22" xfId="0" applyFont="1" applyBorder="1" applyAlignment="1" applyProtection="1">
      <alignment horizontal="center"/>
      <protection/>
    </xf>
    <xf numFmtId="1" fontId="9" fillId="0" borderId="14" xfId="0" applyNumberFormat="1" applyFont="1" applyBorder="1" applyAlignment="1" applyProtection="1">
      <alignment horizontal="center"/>
      <protection locked="0"/>
    </xf>
    <xf numFmtId="1" fontId="9" fillId="0" borderId="0" xfId="0" applyNumberFormat="1" applyFont="1" applyBorder="1" applyAlignment="1" applyProtection="1">
      <alignment horizontal="center"/>
      <protection locked="0"/>
    </xf>
    <xf numFmtId="164" fontId="16" fillId="0" borderId="0" xfId="0" applyNumberFormat="1" applyFont="1" applyProtection="1">
      <protection/>
    </xf>
    <xf numFmtId="166" fontId="17" fillId="0" borderId="25" xfId="0" applyFont="1" applyBorder="1" applyProtection="1">
      <protection/>
    </xf>
    <xf numFmtId="166" fontId="16" fillId="0" borderId="26" xfId="0" applyFont="1" applyBorder="1" applyProtection="1">
      <protection/>
    </xf>
    <xf numFmtId="2" fontId="16" fillId="0" borderId="25" xfId="0" applyNumberFormat="1" applyFont="1" applyBorder="1" applyAlignment="1" applyProtection="1">
      <alignment horizontal="center"/>
      <protection/>
    </xf>
    <xf numFmtId="2" fontId="16" fillId="0" borderId="0" xfId="0" applyNumberFormat="1" applyFont="1" applyBorder="1" applyAlignment="1" applyProtection="1">
      <alignment horizontal="center"/>
      <protection/>
    </xf>
    <xf numFmtId="2" fontId="16" fillId="0" borderId="26" xfId="0" applyNumberFormat="1" applyFont="1" applyBorder="1" applyAlignment="1" applyProtection="1">
      <alignment horizontal="center"/>
      <protection/>
    </xf>
    <xf numFmtId="166" fontId="20" fillId="0" borderId="27" xfId="0" applyFont="1" applyBorder="1" applyAlignment="1" applyProtection="1">
      <alignment horizontal="center"/>
      <protection/>
    </xf>
    <xf numFmtId="166" fontId="21" fillId="0" borderId="28" xfId="0" applyFont="1" applyBorder="1" applyAlignment="1" applyProtection="1">
      <alignment horizontal="center"/>
      <protection/>
    </xf>
    <xf numFmtId="166" fontId="21" fillId="0" borderId="29" xfId="0" applyFont="1" applyBorder="1" applyAlignment="1" applyProtection="1">
      <alignment horizontal="center"/>
      <protection/>
    </xf>
    <xf numFmtId="166" fontId="17" fillId="0" borderId="30" xfId="0" applyFont="1" applyBorder="1" applyProtection="1">
      <protection/>
    </xf>
    <xf numFmtId="166" fontId="16" fillId="0" borderId="31" xfId="0" applyFont="1" applyBorder="1" applyProtection="1">
      <protection/>
    </xf>
    <xf numFmtId="166" fontId="16" fillId="0" borderId="32" xfId="0" applyFont="1" applyBorder="1" applyProtection="1">
      <protection/>
    </xf>
    <xf numFmtId="2" fontId="16" fillId="0" borderId="30" xfId="0" applyNumberFormat="1" applyFont="1" applyBorder="1" applyAlignment="1" applyProtection="1">
      <alignment horizontal="center"/>
      <protection/>
    </xf>
    <xf numFmtId="2" fontId="16" fillId="0" borderId="31" xfId="0" applyNumberFormat="1" applyFont="1" applyBorder="1" applyAlignment="1" applyProtection="1">
      <alignment horizontal="center"/>
      <protection/>
    </xf>
    <xf numFmtId="2" fontId="16" fillId="0" borderId="32" xfId="0" applyNumberFormat="1" applyFont="1" applyBorder="1" applyAlignment="1" applyProtection="1">
      <alignment horizontal="center"/>
      <protection/>
    </xf>
    <xf numFmtId="166" fontId="17" fillId="0" borderId="33" xfId="0" applyFont="1" applyBorder="1" applyProtection="1">
      <protection/>
    </xf>
    <xf numFmtId="1" fontId="9" fillId="0" borderId="33" xfId="0" applyNumberFormat="1" applyFont="1" applyBorder="1" applyAlignment="1" applyProtection="1">
      <alignment horizontal="center"/>
      <protection/>
    </xf>
    <xf numFmtId="1" fontId="9" fillId="0" borderId="31" xfId="0" applyNumberFormat="1" applyFont="1" applyBorder="1" applyAlignment="1" applyProtection="1">
      <alignment horizontal="center"/>
      <protection/>
    </xf>
    <xf numFmtId="166" fontId="17" fillId="0" borderId="34" xfId="0" applyFont="1" applyBorder="1" applyProtection="1">
      <protection/>
    </xf>
    <xf numFmtId="166" fontId="17" fillId="0" borderId="0" xfId="0" applyFont="1" applyBorder="1" applyProtection="1">
      <protection/>
    </xf>
    <xf numFmtId="164" fontId="9" fillId="0" borderId="14" xfId="0" applyNumberFormat="1" applyFont="1" applyBorder="1" applyAlignment="1" applyProtection="1">
      <alignment horizontal="center"/>
      <protection locked="0"/>
    </xf>
    <xf numFmtId="164" fontId="9" fillId="0" borderId="0" xfId="0" applyNumberFormat="1" applyFont="1" applyBorder="1" applyAlignment="1" applyProtection="1">
      <alignment horizontal="center"/>
      <protection locked="0"/>
    </xf>
    <xf numFmtId="166" fontId="16" fillId="0" borderId="17" xfId="0" applyFont="1" applyBorder="1" applyProtection="1">
      <protection/>
    </xf>
    <xf numFmtId="164" fontId="16" fillId="0" borderId="14" xfId="0" applyNumberFormat="1" applyFont="1" applyBorder="1" applyAlignment="1" applyProtection="1">
      <alignment horizontal="center"/>
      <protection/>
    </xf>
    <xf numFmtId="164" fontId="16" fillId="0" borderId="0" xfId="0" applyNumberFormat="1" applyFont="1" applyBorder="1" applyAlignment="1" applyProtection="1">
      <alignment horizontal="center"/>
      <protection/>
    </xf>
    <xf numFmtId="165" fontId="9" fillId="0" borderId="0" xfId="0" applyNumberFormat="1" applyFont="1" applyBorder="1" applyProtection="1">
      <protection locked="0"/>
    </xf>
    <xf numFmtId="164" fontId="9" fillId="0" borderId="0" xfId="0" applyNumberFormat="1" applyFont="1" applyBorder="1" applyAlignment="1" applyProtection="1">
      <alignment horizontal="center"/>
      <protection/>
    </xf>
    <xf numFmtId="164" fontId="16" fillId="0" borderId="19" xfId="0" applyNumberFormat="1" applyFont="1" applyBorder="1" applyProtection="1">
      <protection/>
    </xf>
    <xf numFmtId="164" fontId="16" fillId="0" borderId="20" xfId="0" applyNumberFormat="1" applyFont="1" applyBorder="1" applyProtection="1">
      <protection/>
    </xf>
    <xf numFmtId="164" fontId="9" fillId="0" borderId="20" xfId="0" applyNumberFormat="1" applyFont="1" applyBorder="1" applyProtection="1">
      <protection/>
    </xf>
    <xf numFmtId="164" fontId="16" fillId="0" borderId="0" xfId="0" applyNumberFormat="1" applyFont="1" applyBorder="1" applyProtection="1">
      <protection/>
    </xf>
    <xf numFmtId="168" fontId="16" fillId="0" borderId="0" xfId="0" applyNumberFormat="1" applyFont="1" applyBorder="1" applyProtection="1">
      <protection/>
    </xf>
    <xf numFmtId="166" fontId="16" fillId="0" borderId="0" xfId="0" applyNumberFormat="1" applyFont="1" applyBorder="1" applyProtection="1">
      <protection/>
    </xf>
    <xf numFmtId="168" fontId="17" fillId="0" borderId="0" xfId="0" applyNumberFormat="1" applyFont="1" applyBorder="1" applyProtection="1">
      <protection/>
    </xf>
    <xf numFmtId="166" fontId="17" fillId="0" borderId="0" xfId="0" applyNumberFormat="1" applyFont="1" applyBorder="1" applyProtection="1">
      <protection/>
    </xf>
    <xf numFmtId="166" fontId="22" fillId="0" borderId="0" xfId="0" applyFont="1" applyBorder="1" applyProtection="1">
      <protection/>
    </xf>
    <xf numFmtId="164" fontId="22" fillId="0" borderId="0" xfId="0" applyNumberFormat="1" applyFont="1" applyBorder="1" applyProtection="1">
      <protection/>
    </xf>
    <xf numFmtId="164" fontId="17" fillId="0" borderId="0" xfId="0" applyNumberFormat="1" applyFont="1" applyBorder="1" applyProtection="1">
      <protection/>
    </xf>
    <xf numFmtId="166" fontId="4" fillId="0" borderId="19" xfId="0" applyFont="1" applyBorder="1" applyProtection="1">
      <protection/>
    </xf>
    <xf numFmtId="166" fontId="4" fillId="0" borderId="20" xfId="0" applyFont="1" applyBorder="1" applyProtection="1">
      <protection/>
    </xf>
    <xf numFmtId="166" fontId="8" fillId="0" borderId="20" xfId="0" applyFont="1" applyBorder="1" applyAlignment="1" applyProtection="1">
      <alignment vertical="center"/>
      <protection/>
    </xf>
    <xf numFmtId="164" fontId="8" fillId="0" borderId="20" xfId="0" applyNumberFormat="1" applyFont="1" applyFill="1" applyBorder="1" applyAlignment="1" applyProtection="1">
      <alignment horizontal="right"/>
      <protection/>
    </xf>
    <xf numFmtId="166" fontId="8" fillId="0" borderId="20" xfId="0" applyFont="1" applyBorder="1" applyProtection="1">
      <protection/>
    </xf>
    <xf numFmtId="166" fontId="4" fillId="0" borderId="21" xfId="0" applyFont="1" applyBorder="1" applyProtection="1">
      <protection/>
    </xf>
    <xf numFmtId="166" fontId="4" fillId="0" borderId="14" xfId="0" applyFont="1" applyBorder="1" applyProtection="1">
      <protection/>
    </xf>
    <xf numFmtId="166" fontId="8" fillId="0" borderId="0" xfId="0" applyFont="1" applyBorder="1" applyAlignment="1" applyProtection="1">
      <alignment vertical="center"/>
      <protection/>
    </xf>
    <xf numFmtId="164" fontId="8" fillId="0" borderId="0" xfId="0" applyNumberFormat="1" applyFont="1" applyFill="1" applyBorder="1" applyAlignment="1" applyProtection="1">
      <alignment horizontal="right"/>
      <protection/>
    </xf>
    <xf numFmtId="166" fontId="8" fillId="0" borderId="0" xfId="0" applyFont="1" applyBorder="1" applyProtection="1">
      <protection/>
    </xf>
    <xf numFmtId="166" fontId="4" fillId="0" borderId="15" xfId="0" applyFont="1" applyBorder="1" applyProtection="1">
      <protection/>
    </xf>
    <xf numFmtId="166" fontId="4" fillId="0" borderId="16" xfId="0" applyFont="1" applyBorder="1" applyProtection="1">
      <protection/>
    </xf>
    <xf numFmtId="166" fontId="4" fillId="0" borderId="17" xfId="0" applyFont="1" applyBorder="1" applyProtection="1">
      <protection/>
    </xf>
    <xf numFmtId="166" fontId="8" fillId="0" borderId="17" xfId="0" applyFont="1" applyBorder="1" applyAlignment="1" applyProtection="1">
      <alignment vertical="center"/>
      <protection/>
    </xf>
    <xf numFmtId="164" fontId="8" fillId="0" borderId="17" xfId="0" applyNumberFormat="1" applyFont="1" applyFill="1" applyBorder="1" applyAlignment="1" applyProtection="1">
      <alignment horizontal="right"/>
      <protection/>
    </xf>
    <xf numFmtId="166" fontId="8" fillId="0" borderId="17" xfId="0" applyFont="1" applyBorder="1" applyProtection="1">
      <protection/>
    </xf>
    <xf numFmtId="166" fontId="4" fillId="0" borderId="18" xfId="0" applyFont="1" applyBorder="1" applyProtection="1">
      <protection/>
    </xf>
    <xf numFmtId="166" fontId="4" fillId="0" borderId="0" xfId="0" applyFont="1" applyBorder="1" applyAlignment="1" applyProtection="1">
      <alignment vertical="center"/>
      <protection/>
    </xf>
    <xf numFmtId="166" fontId="1" fillId="0" borderId="0" xfId="0" applyFont="1" applyBorder="1" applyProtection="1">
      <protection/>
    </xf>
    <xf numFmtId="1" fontId="4" fillId="0" borderId="0" xfId="18" applyNumberFormat="1" applyFont="1" applyBorder="1" applyAlignment="1" applyProtection="1">
      <alignment horizontal="right"/>
      <protection/>
    </xf>
    <xf numFmtId="166" fontId="4" fillId="0" borderId="0" xfId="0" applyNumberFormat="1" applyFont="1" applyBorder="1" applyAlignment="1" applyProtection="1">
      <alignment horizontal="left"/>
      <protection/>
    </xf>
    <xf numFmtId="167" fontId="4" fillId="0" borderId="0" xfId="0" applyNumberFormat="1" applyFont="1" applyBorder="1" applyAlignment="1" applyProtection="1">
      <alignment horizontal="right"/>
      <protection/>
    </xf>
    <xf numFmtId="49" fontId="4" fillId="0" borderId="0" xfId="0" applyNumberFormat="1" applyFont="1" applyBorder="1" applyProtection="1">
      <protection/>
    </xf>
    <xf numFmtId="166" fontId="24" fillId="0" borderId="0" xfId="0" applyFont="1" applyProtection="1">
      <protection/>
    </xf>
    <xf numFmtId="166" fontId="4" fillId="0" borderId="0" xfId="0" applyFont="1" applyBorder="1" applyAlignment="1" applyProtection="1">
      <alignment horizontal="right"/>
      <protection/>
    </xf>
    <xf numFmtId="166" fontId="4" fillId="0" borderId="0" xfId="0" applyFont="1" applyFill="1" applyBorder="1" applyAlignment="1" applyProtection="1">
      <alignment horizontal="left"/>
      <protection/>
    </xf>
    <xf numFmtId="166" fontId="4" fillId="0" borderId="35" xfId="0" applyFont="1" applyBorder="1" applyProtection="1">
      <protection/>
    </xf>
    <xf numFmtId="166" fontId="1" fillId="0" borderId="36" xfId="0" applyFont="1" applyBorder="1" applyProtection="1">
      <protection/>
    </xf>
    <xf numFmtId="166" fontId="4" fillId="0" borderId="37" xfId="0" applyFont="1" applyBorder="1" applyProtection="1">
      <protection/>
    </xf>
    <xf numFmtId="166" fontId="16" fillId="0" borderId="0" xfId="0" applyFont="1" applyAlignment="1" applyProtection="1">
      <alignment horizontal="left"/>
      <protection/>
    </xf>
    <xf numFmtId="166" fontId="16" fillId="0" borderId="0" xfId="0" applyFont="1" applyBorder="1" applyAlignment="1" applyProtection="1">
      <alignment horizontal="left"/>
      <protection/>
    </xf>
    <xf numFmtId="166" fontId="4" fillId="0" borderId="38" xfId="0" applyFont="1" applyBorder="1" applyProtection="1">
      <protection/>
    </xf>
    <xf numFmtId="166" fontId="4" fillId="0" borderId="39" xfId="0" applyFont="1" applyBorder="1" applyProtection="1">
      <protection/>
    </xf>
    <xf numFmtId="166" fontId="4" fillId="0" borderId="40" xfId="0" applyFont="1" applyBorder="1" applyProtection="1">
      <protection/>
    </xf>
    <xf numFmtId="166" fontId="4" fillId="0" borderId="41" xfId="0" applyFont="1" applyBorder="1" applyProtection="1">
      <protection/>
    </xf>
    <xf numFmtId="166" fontId="4" fillId="0" borderId="42" xfId="0" applyFont="1" applyBorder="1" applyProtection="1">
      <protection/>
    </xf>
    <xf numFmtId="166" fontId="4" fillId="0" borderId="43" xfId="0" applyFont="1" applyBorder="1" applyProtection="1">
      <protection/>
    </xf>
    <xf numFmtId="166" fontId="4" fillId="0" borderId="44" xfId="0" applyFont="1" applyBorder="1" applyProtection="1">
      <protection/>
    </xf>
    <xf numFmtId="166" fontId="4" fillId="0" borderId="45" xfId="0" applyFont="1" applyBorder="1" applyProtection="1">
      <protection/>
    </xf>
    <xf numFmtId="166" fontId="26" fillId="0" borderId="0" xfId="0" applyFont="1" applyBorder="1" applyAlignment="1" applyProtection="1">
      <alignment vertical="center"/>
      <protection/>
    </xf>
    <xf numFmtId="166" fontId="4" fillId="0" borderId="46" xfId="0" applyFont="1" applyBorder="1" applyProtection="1">
      <protection/>
    </xf>
    <xf numFmtId="166" fontId="4" fillId="0" borderId="47" xfId="0" applyFont="1" applyBorder="1" applyAlignment="1" applyProtection="1">
      <alignment vertical="center"/>
      <protection/>
    </xf>
    <xf numFmtId="166" fontId="26" fillId="0" borderId="47" xfId="0" applyFont="1" applyBorder="1" applyAlignment="1" applyProtection="1">
      <alignment vertical="center"/>
      <protection/>
    </xf>
    <xf numFmtId="166" fontId="4" fillId="0" borderId="48" xfId="0" applyFont="1" applyBorder="1" applyProtection="1">
      <protection/>
    </xf>
    <xf numFmtId="164" fontId="9" fillId="0" borderId="0" xfId="0" applyNumberFormat="1" applyFont="1" applyBorder="1" applyProtection="1">
      <protection locked="0"/>
    </xf>
    <xf numFmtId="166" fontId="9" fillId="0" borderId="0" xfId="0" applyFont="1" applyBorder="1" applyAlignment="1" applyProtection="1">
      <alignment horizontal="right"/>
      <protection locked="0"/>
    </xf>
    <xf numFmtId="166" fontId="9" fillId="0" borderId="0" xfId="0" applyNumberFormat="1" applyFont="1" applyBorder="1" applyProtection="1">
      <protection locked="0"/>
    </xf>
    <xf numFmtId="165" fontId="4" fillId="0" borderId="0" xfId="0" applyNumberFormat="1" applyFont="1" applyBorder="1" applyProtection="1">
      <protection/>
    </xf>
    <xf numFmtId="166" fontId="4" fillId="0" borderId="0" xfId="0" applyFont="1" applyFill="1" applyBorder="1" applyProtection="1">
      <protection/>
    </xf>
    <xf numFmtId="166" fontId="4" fillId="0" borderId="47" xfId="0" applyFont="1" applyBorder="1" applyProtection="1">
      <protection/>
    </xf>
    <xf numFmtId="166" fontId="26" fillId="0" borderId="47" xfId="0" applyFont="1" applyBorder="1" applyProtection="1">
      <protection/>
    </xf>
    <xf numFmtId="166" fontId="4" fillId="0" borderId="0" xfId="0" applyNumberFormat="1" applyFont="1" applyBorder="1" applyAlignment="1" applyProtection="1">
      <alignment horizontal="center"/>
      <protection/>
    </xf>
    <xf numFmtId="165" fontId="4" fillId="0" borderId="0" xfId="0" applyNumberFormat="1" applyFont="1" applyBorder="1" applyAlignment="1" applyProtection="1">
      <alignment horizontal="center"/>
      <protection/>
    </xf>
    <xf numFmtId="166" fontId="4" fillId="0" borderId="49" xfId="0" applyFont="1" applyBorder="1" applyProtection="1">
      <protection/>
    </xf>
    <xf numFmtId="166" fontId="4" fillId="0" borderId="50" xfId="0" applyFont="1" applyBorder="1" applyProtection="1">
      <protection/>
    </xf>
    <xf numFmtId="166" fontId="4" fillId="0" borderId="51" xfId="0" applyFont="1" applyBorder="1" applyAlignment="1" applyProtection="1">
      <alignment horizontal="center"/>
      <protection/>
    </xf>
    <xf numFmtId="166" fontId="4" fillId="0" borderId="52" xfId="0" applyFont="1" applyBorder="1" applyAlignment="1" applyProtection="1">
      <alignment horizontal="center"/>
      <protection/>
    </xf>
    <xf numFmtId="166" fontId="4" fillId="0" borderId="1" xfId="0" applyFont="1" applyBorder="1" applyAlignment="1" applyProtection="1">
      <alignment horizontal="center"/>
      <protection/>
    </xf>
    <xf numFmtId="166" fontId="4" fillId="0" borderId="53" xfId="0" applyFont="1" applyBorder="1" applyProtection="1">
      <protection/>
    </xf>
    <xf numFmtId="172" fontId="4" fillId="0" borderId="54" xfId="0" applyNumberFormat="1" applyFont="1" applyBorder="1" applyAlignment="1" applyProtection="1">
      <alignment horizontal="left"/>
      <protection/>
    </xf>
    <xf numFmtId="172" fontId="4" fillId="0" borderId="55" xfId="0" applyNumberFormat="1" applyFont="1" applyBorder="1" applyAlignment="1" applyProtection="1">
      <alignment horizontal="left"/>
      <protection/>
    </xf>
    <xf numFmtId="173" fontId="4" fillId="0" borderId="41" xfId="0" applyNumberFormat="1" applyFont="1" applyBorder="1" applyProtection="1">
      <protection/>
    </xf>
    <xf numFmtId="172" fontId="4" fillId="0" borderId="56" xfId="0" applyNumberFormat="1" applyFont="1" applyBorder="1" applyAlignment="1" applyProtection="1">
      <alignment horizontal="left"/>
      <protection/>
    </xf>
    <xf numFmtId="166" fontId="4" fillId="0" borderId="51" xfId="0" applyFont="1" applyBorder="1" applyProtection="1">
      <protection/>
    </xf>
    <xf numFmtId="165" fontId="9" fillId="0" borderId="51" xfId="0" applyNumberFormat="1" applyFont="1" applyBorder="1" applyProtection="1">
      <protection locked="0"/>
    </xf>
    <xf numFmtId="0" fontId="4" fillId="0" borderId="0" xfId="0" applyNumberFormat="1" applyFont="1" applyBorder="1" applyProtection="1">
      <protection/>
    </xf>
    <xf numFmtId="172" fontId="4" fillId="0" borderId="57" xfId="0" applyNumberFormat="1" applyFont="1" applyBorder="1" applyAlignment="1" applyProtection="1">
      <alignment horizontal="left"/>
      <protection/>
    </xf>
    <xf numFmtId="0" fontId="20" fillId="0" borderId="0" xfId="0" applyNumberFormat="1" applyFont="1" applyBorder="1" applyProtection="1">
      <protection/>
    </xf>
    <xf numFmtId="166" fontId="9" fillId="0" borderId="0" xfId="0" applyFont="1" applyBorder="1" applyProtection="1">
      <protection/>
    </xf>
    <xf numFmtId="166" fontId="9" fillId="0" borderId="57" xfId="0" applyFont="1" applyBorder="1" applyProtection="1">
      <protection/>
    </xf>
    <xf numFmtId="0" fontId="21" fillId="0" borderId="0" xfId="0" applyNumberFormat="1" applyFont="1" applyBorder="1" applyProtection="1">
      <protection/>
    </xf>
    <xf numFmtId="166" fontId="9" fillId="0" borderId="1" xfId="0" applyFont="1" applyBorder="1" applyProtection="1">
      <protection/>
    </xf>
    <xf numFmtId="166" fontId="9" fillId="0" borderId="58" xfId="0" applyFont="1" applyBorder="1" applyProtection="1">
      <protection/>
    </xf>
    <xf numFmtId="166" fontId="4" fillId="0" borderId="59" xfId="0" applyFont="1" applyBorder="1" applyProtection="1">
      <protection/>
    </xf>
    <xf numFmtId="166" fontId="4" fillId="0" borderId="60" xfId="0" applyFont="1" applyBorder="1" applyProtection="1">
      <protection/>
    </xf>
    <xf numFmtId="166" fontId="4" fillId="0" borderId="61" xfId="0" applyFont="1" applyBorder="1" applyProtection="1">
      <protection/>
    </xf>
    <xf numFmtId="166" fontId="4" fillId="0" borderId="62" xfId="0" applyFont="1" applyBorder="1" applyProtection="1">
      <protection/>
    </xf>
    <xf numFmtId="166" fontId="4" fillId="0" borderId="41" xfId="0" applyFont="1" applyBorder="1" applyAlignment="1" applyProtection="1">
      <alignment/>
      <protection/>
    </xf>
    <xf numFmtId="166" fontId="4" fillId="0" borderId="42" xfId="0" applyFont="1" applyBorder="1" applyAlignment="1" applyProtection="1">
      <alignment/>
      <protection/>
    </xf>
    <xf numFmtId="0" fontId="20" fillId="0" borderId="0" xfId="0" applyNumberFormat="1" applyFont="1" applyBorder="1" applyAlignment="1" applyProtection="1">
      <alignment/>
      <protection/>
    </xf>
    <xf numFmtId="167" fontId="21" fillId="0" borderId="0" xfId="0" applyNumberFormat="1" applyFont="1" applyBorder="1" applyProtection="1">
      <protection/>
    </xf>
    <xf numFmtId="166" fontId="5" fillId="0" borderId="0" xfId="0" applyFont="1" applyBorder="1" applyAlignment="1" applyProtection="1">
      <alignment/>
      <protection/>
    </xf>
    <xf numFmtId="1" fontId="4" fillId="0" borderId="0" xfId="0" applyNumberFormat="1" applyFont="1" applyBorder="1" applyProtection="1">
      <protection/>
    </xf>
    <xf numFmtId="171" fontId="4" fillId="0" borderId="0" xfId="0" applyNumberFormat="1" applyFont="1" applyBorder="1" applyProtection="1">
      <protection/>
    </xf>
    <xf numFmtId="171" fontId="4" fillId="0" borderId="0" xfId="0" applyNumberFormat="1" applyFont="1" applyFill="1" applyBorder="1" applyProtection="1">
      <protection/>
    </xf>
    <xf numFmtId="166" fontId="4" fillId="0" borderId="0" xfId="0" applyNumberFormat="1" applyFont="1" applyFill="1" applyBorder="1" applyProtection="1">
      <protection/>
    </xf>
    <xf numFmtId="166" fontId="4" fillId="0" borderId="0" xfId="0" applyNumberFormat="1" applyFont="1" applyBorder="1" applyProtection="1">
      <protection/>
    </xf>
    <xf numFmtId="0" fontId="4" fillId="0" borderId="0" xfId="0" applyNumberFormat="1" applyFont="1" applyProtection="1">
      <protection/>
    </xf>
    <xf numFmtId="0" fontId="21" fillId="0" borderId="0" xfId="0" applyNumberFormat="1" applyFont="1" applyProtection="1">
      <protection/>
    </xf>
    <xf numFmtId="164" fontId="4" fillId="0" borderId="0" xfId="0" applyNumberFormat="1" applyFont="1" applyFill="1" applyBorder="1" applyAlignment="1" applyProtection="1">
      <alignment horizontal="right"/>
      <protection/>
    </xf>
    <xf numFmtId="166" fontId="5" fillId="0" borderId="0" xfId="0" applyNumberFormat="1" applyFont="1" applyBorder="1" applyAlignment="1" applyProtection="1">
      <alignment horizontal="left"/>
      <protection/>
    </xf>
    <xf numFmtId="166" fontId="4" fillId="0" borderId="0" xfId="0" applyNumberFormat="1" applyFont="1" applyBorder="1" applyAlignment="1" applyProtection="1">
      <alignment horizontal="right"/>
      <protection/>
    </xf>
    <xf numFmtId="166" fontId="4" fillId="0" borderId="61" xfId="0" applyFont="1" applyBorder="1" applyAlignment="1" applyProtection="1">
      <alignment/>
      <protection/>
    </xf>
    <xf numFmtId="166" fontId="5" fillId="0" borderId="61" xfId="0" applyNumberFormat="1" applyFont="1" applyBorder="1" applyAlignment="1" applyProtection="1">
      <alignment horizontal="left"/>
      <protection/>
    </xf>
    <xf numFmtId="166" fontId="4" fillId="0" borderId="61" xfId="0" applyNumberFormat="1" applyFont="1" applyFill="1" applyBorder="1" applyAlignment="1" applyProtection="1">
      <alignment horizontal="right"/>
      <protection/>
    </xf>
    <xf numFmtId="166" fontId="4" fillId="0" borderId="61" xfId="0" applyFont="1" applyFill="1" applyBorder="1" applyAlignment="1" applyProtection="1">
      <alignment horizontal="left"/>
      <protection/>
    </xf>
    <xf numFmtId="166" fontId="4" fillId="0" borderId="61" xfId="0" applyNumberFormat="1" applyFont="1" applyBorder="1" applyAlignment="1" applyProtection="1">
      <alignment horizontal="right"/>
      <protection/>
    </xf>
    <xf numFmtId="166" fontId="27" fillId="0" borderId="0" xfId="0" applyFont="1" applyBorder="1" applyAlignment="1" applyProtection="1">
      <alignment/>
      <protection locked="0"/>
    </xf>
    <xf numFmtId="0" fontId="21" fillId="0" borderId="0" xfId="0" applyNumberFormat="1" applyFont="1" applyBorder="1" applyAlignment="1" applyProtection="1">
      <alignment horizontal="center" vertical="center"/>
      <protection/>
    </xf>
    <xf numFmtId="166" fontId="27" fillId="0" borderId="0" xfId="0" applyFont="1" applyBorder="1" applyProtection="1">
      <protection locked="0"/>
    </xf>
    <xf numFmtId="0" fontId="21" fillId="0" borderId="0" xfId="0" applyNumberFormat="1" applyFont="1" applyBorder="1" applyAlignment="1" applyProtection="1">
      <alignment horizontal="center"/>
      <protection/>
    </xf>
    <xf numFmtId="166" fontId="4" fillId="0" borderId="63" xfId="0" applyFont="1" applyBorder="1" applyProtection="1">
      <protection/>
    </xf>
    <xf numFmtId="166" fontId="1" fillId="0" borderId="64" xfId="0" applyFont="1" applyBorder="1" applyProtection="1">
      <protection/>
    </xf>
    <xf numFmtId="166" fontId="27" fillId="0" borderId="64" xfId="0" applyFont="1" applyBorder="1" applyProtection="1">
      <protection locked="0"/>
    </xf>
    <xf numFmtId="166" fontId="4" fillId="0" borderId="64" xfId="0" applyFont="1" applyBorder="1" applyAlignment="1" applyProtection="1">
      <alignment/>
      <protection/>
    </xf>
    <xf numFmtId="166" fontId="5" fillId="0" borderId="64" xfId="0" applyNumberFormat="1" applyFont="1" applyBorder="1" applyAlignment="1" applyProtection="1">
      <alignment horizontal="left"/>
      <protection/>
    </xf>
    <xf numFmtId="167" fontId="4" fillId="0" borderId="64" xfId="0" applyNumberFormat="1" applyFont="1" applyBorder="1" applyAlignment="1" applyProtection="1">
      <alignment horizontal="right"/>
      <protection/>
    </xf>
    <xf numFmtId="166" fontId="4" fillId="0" borderId="64" xfId="0" applyFont="1" applyBorder="1" applyProtection="1">
      <protection/>
    </xf>
    <xf numFmtId="166" fontId="4" fillId="0" borderId="65" xfId="0" applyFont="1" applyBorder="1" applyProtection="1">
      <protection/>
    </xf>
    <xf numFmtId="0" fontId="21" fillId="0" borderId="0" xfId="0" applyNumberFormat="1" applyFont="1" applyBorder="1" applyAlignment="1" applyProtection="1">
      <alignment horizontal="left"/>
      <protection/>
    </xf>
    <xf numFmtId="2" fontId="21" fillId="0" borderId="0" xfId="0" applyNumberFormat="1" applyFont="1" applyBorder="1" applyAlignment="1" applyProtection="1">
      <alignment horizontal="center"/>
      <protection/>
    </xf>
    <xf numFmtId="167" fontId="21" fillId="0" borderId="0" xfId="0" applyNumberFormat="1" applyFont="1" applyBorder="1" applyAlignment="1" applyProtection="1">
      <alignment horizontal="center"/>
      <protection/>
    </xf>
    <xf numFmtId="170" fontId="21" fillId="0" borderId="0" xfId="0" applyNumberFormat="1" applyFont="1" applyBorder="1" applyAlignment="1" applyProtection="1">
      <alignment horizontal="center"/>
      <protection/>
    </xf>
    <xf numFmtId="1" fontId="4" fillId="0" borderId="0" xfId="0" applyNumberFormat="1" applyFont="1" applyBorder="1" applyAlignment="1" applyProtection="1">
      <alignment horizontal="right"/>
      <protection/>
    </xf>
    <xf numFmtId="166" fontId="28" fillId="0" borderId="0" xfId="0" applyFont="1" applyBorder="1" applyAlignment="1" applyProtection="1">
      <alignment horizontal="left"/>
      <protection/>
    </xf>
    <xf numFmtId="166" fontId="28" fillId="0" borderId="0" xfId="0" applyFont="1" applyBorder="1" applyProtection="1">
      <protection/>
    </xf>
    <xf numFmtId="166" fontId="5" fillId="0" borderId="0" xfId="0" applyFont="1" applyBorder="1" applyAlignment="1" applyProtection="1">
      <alignment horizontal="right"/>
      <protection/>
    </xf>
    <xf numFmtId="1" fontId="5" fillId="0" borderId="0" xfId="0" applyNumberFormat="1" applyFont="1" applyBorder="1" applyAlignment="1" applyProtection="1">
      <alignment horizontal="right"/>
      <protection/>
    </xf>
    <xf numFmtId="167" fontId="5" fillId="0" borderId="0" xfId="0" applyNumberFormat="1" applyFont="1" applyBorder="1" applyAlignment="1" applyProtection="1">
      <alignment horizontal="right"/>
      <protection/>
    </xf>
    <xf numFmtId="2" fontId="4" fillId="0" borderId="0" xfId="0" applyNumberFormat="1" applyFont="1" applyBorder="1" applyProtection="1">
      <protection/>
    </xf>
    <xf numFmtId="174" fontId="4" fillId="0" borderId="0" xfId="0" applyNumberFormat="1" applyFont="1" applyBorder="1" applyAlignment="1" applyProtection="1">
      <alignment horizontal="right"/>
      <protection/>
    </xf>
    <xf numFmtId="1" fontId="4" fillId="0" borderId="0" xfId="0" applyNumberFormat="1" applyFont="1" applyProtection="1">
      <protection/>
    </xf>
    <xf numFmtId="166" fontId="27" fillId="0" borderId="0" xfId="0" applyFont="1" applyBorder="1" applyAlignment="1" applyProtection="1">
      <alignment/>
      <protection/>
    </xf>
    <xf numFmtId="166" fontId="27" fillId="0" borderId="0" xfId="0" applyFont="1" applyBorder="1" applyProtection="1">
      <protection/>
    </xf>
    <xf numFmtId="166" fontId="27" fillId="0" borderId="64" xfId="0" applyFont="1" applyBorder="1" applyProtection="1">
      <protection/>
    </xf>
    <xf numFmtId="1" fontId="7" fillId="0" borderId="0" xfId="0" applyNumberFormat="1" applyFont="1" applyAlignment="1" applyProtection="1">
      <alignment horizontal="center"/>
      <protection/>
    </xf>
    <xf numFmtId="1" fontId="7" fillId="0" borderId="0" xfId="0" applyNumberFormat="1" applyFont="1" applyBorder="1" applyAlignment="1" applyProtection="1">
      <alignment horizontal="center"/>
      <protection/>
    </xf>
    <xf numFmtId="166" fontId="7" fillId="0" borderId="0" xfId="0" applyFont="1" applyBorder="1" applyProtection="1">
      <protection/>
    </xf>
    <xf numFmtId="164" fontId="7" fillId="0" borderId="0" xfId="0" applyNumberFormat="1" applyFont="1" applyBorder="1" applyProtection="1">
      <protection/>
    </xf>
    <xf numFmtId="166" fontId="11" fillId="0" borderId="0" xfId="0" applyFont="1" applyAlignment="1" applyProtection="1">
      <alignment horizontal="center"/>
      <protection/>
    </xf>
    <xf numFmtId="166" fontId="11" fillId="0" borderId="0" xfId="0" applyFont="1" applyBorder="1" applyAlignment="1" applyProtection="1">
      <alignment horizontal="center"/>
      <protection/>
    </xf>
    <xf numFmtId="166" fontId="11" fillId="0" borderId="0" xfId="0" applyFont="1" applyProtection="1">
      <protection/>
    </xf>
    <xf numFmtId="166" fontId="29" fillId="0" borderId="0" xfId="0" applyFont="1" applyProtection="1">
      <protection/>
    </xf>
    <xf numFmtId="166" fontId="7" fillId="0" borderId="0" xfId="0" applyFont="1" applyBorder="1" applyAlignment="1" applyProtection="1">
      <alignment horizontal="center"/>
      <protection/>
    </xf>
    <xf numFmtId="166" fontId="11" fillId="0" borderId="0" xfId="0" applyFont="1" applyAlignment="1" applyProtection="1">
      <alignment/>
      <protection/>
    </xf>
    <xf numFmtId="166" fontId="7" fillId="0" borderId="0" xfId="0" applyFont="1" applyBorder="1" applyAlignment="1" applyProtection="1">
      <alignment vertical="top" wrapText="1"/>
      <protection/>
    </xf>
    <xf numFmtId="166" fontId="7" fillId="0" borderId="0" xfId="0" applyFont="1" applyBorder="1" applyAlignment="1" applyProtection="1">
      <alignment horizontal="left"/>
      <protection/>
    </xf>
    <xf numFmtId="164" fontId="7" fillId="0" borderId="0" xfId="0" applyNumberFormat="1" applyFont="1" applyBorder="1" applyAlignment="1" applyProtection="1">
      <alignment horizontal="center"/>
      <protection/>
    </xf>
    <xf numFmtId="166" fontId="7" fillId="0" borderId="0" xfId="0" applyFont="1" applyBorder="1" applyAlignment="1" applyProtection="1">
      <alignment horizontal="left" vertical="top" wrapText="1"/>
      <protection/>
    </xf>
    <xf numFmtId="2" fontId="13" fillId="0" borderId="0" xfId="0" applyNumberFormat="1" applyFont="1" applyAlignment="1" applyProtection="1">
      <alignment horizontal="left"/>
      <protection/>
    </xf>
    <xf numFmtId="164" fontId="30" fillId="0" borderId="0" xfId="20" applyNumberFormat="1" applyFont="1" applyBorder="1" applyAlignment="1" applyProtection="1">
      <alignment/>
      <protection/>
    </xf>
    <xf numFmtId="166" fontId="13" fillId="0" borderId="0" xfId="0" applyFont="1" applyProtection="1">
      <protection/>
    </xf>
    <xf numFmtId="166" fontId="7" fillId="0" borderId="0" xfId="0" applyFont="1" applyAlignment="1" applyProtection="1">
      <alignment vertical="top" wrapText="1"/>
      <protection/>
    </xf>
    <xf numFmtId="166" fontId="7" fillId="0" borderId="0" xfId="0" applyFont="1" applyBorder="1" applyAlignment="1" applyProtection="1">
      <alignment wrapText="1"/>
      <protection/>
    </xf>
    <xf numFmtId="166" fontId="7" fillId="0" borderId="0" xfId="0" applyFont="1" applyBorder="1" applyAlignment="1" applyProtection="1">
      <alignment/>
      <protection/>
    </xf>
    <xf numFmtId="166" fontId="7" fillId="0" borderId="0" xfId="0" applyFont="1" applyAlignment="1" applyProtection="1">
      <alignment/>
      <protection/>
    </xf>
    <xf numFmtId="164" fontId="11" fillId="0" borderId="0" xfId="0" applyNumberFormat="1" applyFont="1" applyBorder="1" applyAlignment="1" applyProtection="1">
      <alignment horizontal="center"/>
      <protection/>
    </xf>
    <xf numFmtId="166" fontId="7" fillId="0" borderId="0" xfId="0" applyFont="1" applyBorder="1" applyAlignment="1" applyProtection="1">
      <alignment horizontal="center" vertical="top" wrapText="1"/>
      <protection/>
    </xf>
    <xf numFmtId="166" fontId="5" fillId="0" borderId="0" xfId="0" applyFont="1" applyAlignment="1" applyProtection="1">
      <alignment horizontal="left"/>
      <protection/>
    </xf>
    <xf numFmtId="166" fontId="7" fillId="0" borderId="9" xfId="0" applyFont="1" applyBorder="1" applyAlignment="1" applyProtection="1">
      <alignment horizontal="center" vertical="center" wrapText="1"/>
      <protection/>
    </xf>
    <xf numFmtId="166" fontId="5" fillId="0" borderId="66" xfId="0" applyFont="1" applyBorder="1" applyAlignment="1" applyProtection="1">
      <alignment/>
      <protection/>
    </xf>
    <xf numFmtId="166" fontId="5" fillId="0" borderId="66" xfId="0" applyFont="1" applyBorder="1" applyAlignment="1" applyProtection="1">
      <alignment horizontal="center"/>
      <protection/>
    </xf>
    <xf numFmtId="166" fontId="16" fillId="0" borderId="0" xfId="0" applyFont="1" applyAlignment="1" applyProtection="1">
      <alignment horizontal="center"/>
      <protection/>
    </xf>
    <xf numFmtId="1" fontId="16" fillId="0" borderId="0" xfId="0" applyNumberFormat="1" applyFont="1" applyBorder="1" applyAlignment="1" applyProtection="1">
      <alignment horizontal="center"/>
      <protection/>
    </xf>
    <xf numFmtId="164" fontId="19" fillId="0" borderId="0" xfId="0" applyNumberFormat="1" applyFont="1" applyBorder="1" applyAlignment="1" applyProtection="1">
      <alignment horizontal="center"/>
      <protection/>
    </xf>
    <xf numFmtId="164" fontId="31" fillId="0" borderId="0" xfId="20" applyNumberFormat="1" applyFont="1" applyBorder="1" applyAlignment="1" applyProtection="1">
      <alignment/>
      <protection/>
    </xf>
    <xf numFmtId="166" fontId="16" fillId="0" borderId="0" xfId="0" applyFont="1" applyBorder="1" applyAlignment="1" applyProtection="1">
      <alignment vertical="top" wrapText="1"/>
      <protection/>
    </xf>
    <xf numFmtId="166" fontId="16" fillId="0" borderId="0" xfId="0" applyFont="1" applyAlignment="1" applyProtection="1">
      <alignment vertical="top" wrapText="1"/>
      <protection/>
    </xf>
    <xf numFmtId="166" fontId="16" fillId="0" borderId="0" xfId="0" applyFont="1" applyBorder="1" applyAlignment="1" applyProtection="1">
      <alignment wrapText="1"/>
      <protection/>
    </xf>
    <xf numFmtId="166" fontId="16" fillId="0" borderId="0" xfId="0" applyFont="1" applyAlignment="1" applyProtection="1">
      <alignment/>
      <protection/>
    </xf>
    <xf numFmtId="166" fontId="16" fillId="0" borderId="0" xfId="0" applyFont="1" applyAlignment="1" applyProtection="1">
      <alignment horizontal="left" vertical="top" wrapText="1"/>
      <protection/>
    </xf>
    <xf numFmtId="166" fontId="19" fillId="0" borderId="0" xfId="0" applyFont="1" applyAlignment="1" applyProtection="1">
      <alignment horizontal="left"/>
      <protection/>
    </xf>
    <xf numFmtId="166" fontId="19" fillId="0" borderId="0" xfId="0" applyFont="1" applyProtection="1">
      <protection/>
    </xf>
    <xf numFmtId="166" fontId="20" fillId="0" borderId="44" xfId="0" applyFont="1" applyBorder="1" applyAlignment="1" applyProtection="1">
      <alignment horizontal="center"/>
      <protection/>
    </xf>
    <xf numFmtId="165" fontId="16" fillId="0" borderId="0" xfId="0" applyNumberFormat="1" applyFont="1" applyBorder="1" applyAlignment="1" applyProtection="1">
      <alignment horizontal="center"/>
      <protection/>
    </xf>
    <xf numFmtId="165" fontId="16" fillId="0" borderId="47" xfId="0" applyNumberFormat="1" applyFont="1" applyBorder="1" applyAlignment="1" applyProtection="1">
      <alignment horizontal="center"/>
      <protection/>
    </xf>
    <xf numFmtId="164" fontId="9" fillId="0" borderId="16" xfId="0" applyNumberFormat="1" applyFont="1" applyBorder="1" applyAlignment="1" applyProtection="1">
      <alignment horizontal="center"/>
      <protection/>
    </xf>
    <xf numFmtId="164" fontId="9" fillId="0" borderId="17" xfId="0" applyNumberFormat="1" applyFont="1" applyBorder="1" applyAlignment="1" applyProtection="1">
      <alignment horizontal="center"/>
      <protection/>
    </xf>
    <xf numFmtId="166" fontId="1" fillId="0" borderId="0" xfId="0" applyFont="1" applyBorder="1" applyProtection="1">
      <protection locked="0"/>
    </xf>
    <xf numFmtId="166" fontId="23" fillId="0" borderId="0" xfId="0" applyFont="1" applyBorder="1" applyAlignment="1" applyProtection="1">
      <alignment/>
      <protection locked="0"/>
    </xf>
    <xf numFmtId="166" fontId="4" fillId="0" borderId="0" xfId="0" applyFont="1" applyBorder="1" applyAlignment="1" applyProtection="1">
      <alignment/>
      <protection locked="0"/>
    </xf>
    <xf numFmtId="1" fontId="4" fillId="0" borderId="0" xfId="18" applyNumberFormat="1" applyFont="1" applyBorder="1" applyAlignment="1" applyProtection="1">
      <alignment horizontal="right"/>
      <protection locked="0"/>
    </xf>
    <xf numFmtId="166" fontId="4" fillId="0" borderId="0" xfId="0" applyNumberFormat="1" applyFont="1" applyBorder="1" applyAlignment="1" applyProtection="1">
      <alignment horizontal="left"/>
      <protection locked="0"/>
    </xf>
    <xf numFmtId="167" fontId="4" fillId="0" borderId="0" xfId="0" applyNumberFormat="1" applyFont="1" applyBorder="1" applyAlignment="1" applyProtection="1">
      <alignment horizontal="right"/>
      <protection locked="0"/>
    </xf>
    <xf numFmtId="49" fontId="4" fillId="0" borderId="0" xfId="0" applyNumberFormat="1" applyFont="1" applyBorder="1" applyProtection="1">
      <protection locked="0"/>
    </xf>
    <xf numFmtId="166" fontId="23" fillId="0" borderId="0" xfId="0" applyFont="1" applyBorder="1" applyProtection="1">
      <protection locked="0"/>
    </xf>
    <xf numFmtId="166" fontId="4" fillId="0" borderId="0" xfId="0" applyFont="1" applyBorder="1" applyAlignment="1" applyProtection="1">
      <alignment horizontal="right"/>
      <protection locked="0"/>
    </xf>
    <xf numFmtId="166" fontId="4" fillId="0" borderId="0" xfId="0" applyFont="1" applyFill="1" applyBorder="1" applyAlignment="1" applyProtection="1">
      <alignment horizontal="left"/>
      <protection locked="0"/>
    </xf>
    <xf numFmtId="166" fontId="4" fillId="0" borderId="0" xfId="0" applyFont="1" applyBorder="1" applyProtection="1">
      <protection locked="0"/>
    </xf>
    <xf numFmtId="166" fontId="1" fillId="0" borderId="36" xfId="0" applyFont="1" applyBorder="1" applyProtection="1">
      <protection locked="0"/>
    </xf>
    <xf numFmtId="166" fontId="23" fillId="0" borderId="36" xfId="0" applyFont="1" applyBorder="1" applyProtection="1">
      <protection locked="0"/>
    </xf>
    <xf numFmtId="166" fontId="4" fillId="0" borderId="36" xfId="0" applyFont="1" applyBorder="1" applyAlignment="1" applyProtection="1">
      <alignment/>
      <protection locked="0"/>
    </xf>
    <xf numFmtId="166" fontId="5" fillId="0" borderId="36" xfId="0" applyNumberFormat="1" applyFont="1" applyBorder="1" applyAlignment="1" applyProtection="1">
      <alignment horizontal="left"/>
      <protection locked="0"/>
    </xf>
    <xf numFmtId="167" fontId="4" fillId="0" borderId="36" xfId="0" applyNumberFormat="1" applyFont="1" applyBorder="1" applyAlignment="1" applyProtection="1">
      <alignment horizontal="right"/>
      <protection locked="0"/>
    </xf>
    <xf numFmtId="166" fontId="4" fillId="0" borderId="36" xfId="0" applyFont="1" applyBorder="1" applyProtection="1">
      <protection locked="0"/>
    </xf>
    <xf numFmtId="166" fontId="16" fillId="0" borderId="20" xfId="0" applyFont="1" applyBorder="1" applyAlignment="1" applyProtection="1">
      <alignment/>
      <protection/>
    </xf>
    <xf numFmtId="166" fontId="16" fillId="0" borderId="19" xfId="0" applyFont="1" applyBorder="1" applyAlignment="1" applyProtection="1">
      <alignment/>
      <protection/>
    </xf>
    <xf numFmtId="0" fontId="7" fillId="0" borderId="0" xfId="0" applyNumberFormat="1" applyFont="1" applyFill="1" applyBorder="1" applyAlignment="1" applyProtection="1">
      <alignment horizontal="left"/>
      <protection locked="0"/>
    </xf>
    <xf numFmtId="14" fontId="7" fillId="0" borderId="0" xfId="0" applyNumberFormat="1" applyFont="1" applyFill="1" applyBorder="1" applyAlignment="1" applyProtection="1">
      <alignment horizontal="left"/>
      <protection locked="0"/>
    </xf>
    <xf numFmtId="164" fontId="13" fillId="0" borderId="0" xfId="0" applyNumberFormat="1" applyFont="1" applyAlignment="1" applyProtection="1">
      <alignment horizontal="left"/>
      <protection/>
    </xf>
    <xf numFmtId="169" fontId="13" fillId="0" borderId="0" xfId="0" applyNumberFormat="1" applyFont="1" applyAlignment="1" applyProtection="1">
      <alignment horizontal="left"/>
      <protection/>
    </xf>
    <xf numFmtId="14" fontId="16" fillId="0" borderId="0" xfId="0" applyNumberFormat="1" applyFont="1" applyBorder="1" applyAlignment="1" applyProtection="1">
      <alignment horizontal="left"/>
      <protection/>
    </xf>
    <xf numFmtId="166" fontId="4" fillId="0" borderId="0" xfId="0" applyNumberFormat="1" applyFont="1" applyFill="1" applyBorder="1" applyAlignment="1" applyProtection="1">
      <alignment horizontal="right"/>
      <protection/>
    </xf>
    <xf numFmtId="166" fontId="4" fillId="0" borderId="67" xfId="0" applyFont="1" applyBorder="1" applyProtection="1">
      <protection/>
    </xf>
    <xf numFmtId="166" fontId="4" fillId="0" borderId="17" xfId="0" applyFont="1" applyBorder="1" applyAlignment="1" applyProtection="1">
      <alignment/>
      <protection/>
    </xf>
    <xf numFmtId="166" fontId="5" fillId="0" borderId="17" xfId="0" applyNumberFormat="1" applyFont="1" applyBorder="1" applyAlignment="1" applyProtection="1">
      <alignment horizontal="left"/>
      <protection/>
    </xf>
    <xf numFmtId="166" fontId="4" fillId="0" borderId="17" xfId="0" applyNumberFormat="1" applyFont="1" applyFill="1" applyBorder="1" applyAlignment="1" applyProtection="1">
      <alignment horizontal="right"/>
      <protection/>
    </xf>
    <xf numFmtId="166" fontId="4" fillId="0" borderId="17" xfId="0" applyFont="1" applyFill="1" applyBorder="1" applyAlignment="1" applyProtection="1">
      <alignment horizontal="left"/>
      <protection/>
    </xf>
    <xf numFmtId="166" fontId="4" fillId="0" borderId="17" xfId="0" applyNumberFormat="1" applyFont="1" applyBorder="1" applyAlignment="1" applyProtection="1">
      <alignment horizontal="right"/>
      <protection/>
    </xf>
    <xf numFmtId="166" fontId="4" fillId="0" borderId="68" xfId="0" applyFont="1" applyBorder="1" applyProtection="1">
      <protection/>
    </xf>
    <xf numFmtId="166" fontId="21" fillId="0" borderId="0" xfId="0" applyNumberFormat="1" applyFont="1" applyBorder="1" applyProtection="1">
      <protection/>
    </xf>
    <xf numFmtId="166" fontId="1" fillId="0" borderId="0" xfId="0" applyFont="1" applyBorder="1" applyAlignment="1" applyProtection="1">
      <alignment horizontal="center"/>
      <protection/>
    </xf>
    <xf numFmtId="166" fontId="1" fillId="0" borderId="0" xfId="0" applyFont="1" applyAlignment="1" applyProtection="1">
      <alignment horizontal="center"/>
      <protection/>
    </xf>
    <xf numFmtId="166" fontId="17" fillId="0" borderId="24" xfId="0" applyFont="1" applyBorder="1" applyAlignment="1" applyProtection="1">
      <alignment/>
      <protection/>
    </xf>
    <xf numFmtId="166" fontId="17" fillId="0" borderId="31" xfId="0" applyFont="1" applyBorder="1" applyProtection="1">
      <protection/>
    </xf>
    <xf numFmtId="164" fontId="16" fillId="0" borderId="24" xfId="0" applyNumberFormat="1" applyFont="1" applyBorder="1" applyAlignment="1" applyProtection="1">
      <alignment horizontal="center"/>
      <protection/>
    </xf>
    <xf numFmtId="164" fontId="16" fillId="0" borderId="23" xfId="0" applyNumberFormat="1" applyFont="1" applyBorder="1" applyAlignment="1" applyProtection="1">
      <alignment horizontal="center"/>
      <protection/>
    </xf>
    <xf numFmtId="164" fontId="16" fillId="0" borderId="0" xfId="0" applyNumberFormat="1" applyFont="1" applyAlignment="1" applyProtection="1">
      <alignment horizontal="center"/>
      <protection/>
    </xf>
    <xf numFmtId="164" fontId="16" fillId="0" borderId="26" xfId="0" applyNumberFormat="1" applyFont="1" applyBorder="1" applyAlignment="1" applyProtection="1">
      <alignment horizontal="center"/>
      <protection/>
    </xf>
    <xf numFmtId="164" fontId="16" fillId="0" borderId="31" xfId="0" applyNumberFormat="1" applyFont="1" applyBorder="1" applyAlignment="1" applyProtection="1">
      <alignment horizontal="center"/>
      <protection/>
    </xf>
    <xf numFmtId="164" fontId="16" fillId="0" borderId="32" xfId="0" applyNumberFormat="1" applyFont="1" applyBorder="1" applyAlignment="1" applyProtection="1">
      <alignment horizontal="center"/>
      <protection/>
    </xf>
    <xf numFmtId="164" fontId="4" fillId="0" borderId="0" xfId="0" applyNumberFormat="1" applyFont="1" applyAlignment="1" applyProtection="1">
      <alignment horizontal="center"/>
      <protection/>
    </xf>
    <xf numFmtId="166" fontId="16" fillId="0" borderId="22" xfId="0" applyFont="1" applyBorder="1" applyAlignment="1" applyProtection="1">
      <alignment/>
      <protection/>
    </xf>
    <xf numFmtId="166" fontId="16" fillId="0" borderId="25" xfId="0" applyFont="1" applyBorder="1" applyAlignment="1" applyProtection="1">
      <alignment/>
      <protection/>
    </xf>
    <xf numFmtId="166" fontId="16" fillId="0" borderId="26" xfId="0" applyFont="1" applyBorder="1" applyAlignment="1" applyProtection="1">
      <alignment/>
      <protection/>
    </xf>
    <xf numFmtId="166" fontId="16" fillId="0" borderId="30" xfId="0" applyFont="1" applyBorder="1" applyAlignment="1" applyProtection="1">
      <alignment/>
      <protection/>
    </xf>
    <xf numFmtId="164" fontId="19" fillId="0" borderId="0" xfId="0" applyNumberFormat="1" applyFont="1" applyAlignment="1" applyProtection="1">
      <alignment horizontal="center"/>
      <protection/>
    </xf>
    <xf numFmtId="1" fontId="2" fillId="0" borderId="0" xfId="0" applyNumberFormat="1" applyFont="1" applyAlignment="1" applyProtection="1">
      <alignment horizontal="center" vertical="center"/>
      <protection/>
    </xf>
    <xf numFmtId="166" fontId="16" fillId="0" borderId="0" xfId="0" applyFont="1" applyAlignment="1" applyProtection="1">
      <alignment horizontal="center" vertical="center"/>
      <protection/>
    </xf>
    <xf numFmtId="166" fontId="2" fillId="0" borderId="0" xfId="0" applyFont="1" applyAlignment="1" applyProtection="1">
      <alignment horizontal="center" vertical="center"/>
      <protection/>
    </xf>
    <xf numFmtId="1" fontId="16" fillId="0" borderId="0" xfId="0" applyNumberFormat="1" applyFont="1" applyBorder="1" applyAlignment="1" applyProtection="1">
      <alignment horizontal="left"/>
      <protection/>
    </xf>
    <xf numFmtId="1" fontId="16" fillId="0" borderId="0" xfId="0" applyNumberFormat="1" applyFont="1" applyAlignment="1" applyProtection="1">
      <alignment horizontal="left" vertical="top" wrapText="1" indent="2"/>
      <protection/>
    </xf>
    <xf numFmtId="166" fontId="16" fillId="0" borderId="0" xfId="0" applyFont="1" applyAlignment="1" applyProtection="1">
      <alignment horizontal="left" vertical="top" wrapText="1" indent="2"/>
      <protection/>
    </xf>
    <xf numFmtId="165" fontId="4" fillId="0" borderId="0" xfId="0" applyNumberFormat="1" applyFont="1" applyAlignment="1" applyProtection="1">
      <alignment horizontal="center"/>
      <protection/>
    </xf>
    <xf numFmtId="166" fontId="7" fillId="3" borderId="0" xfId="0" applyFont="1" applyFill="1" applyBorder="1" applyAlignment="1" applyProtection="1">
      <alignment horizontal="center" vertical="top" wrapText="1"/>
      <protection/>
    </xf>
    <xf numFmtId="166" fontId="7" fillId="3" borderId="0" xfId="0" applyFont="1" applyFill="1" applyBorder="1" applyAlignment="1" applyProtection="1">
      <alignment horizontal="center"/>
      <protection/>
    </xf>
    <xf numFmtId="166" fontId="7" fillId="3" borderId="9" xfId="0" applyFont="1" applyFill="1" applyBorder="1" applyAlignment="1" applyProtection="1">
      <alignment horizontal="center" vertical="top" wrapText="1"/>
      <protection/>
    </xf>
    <xf numFmtId="164" fontId="7" fillId="3" borderId="0" xfId="0" applyNumberFormat="1" applyFont="1" applyFill="1" applyBorder="1" applyAlignment="1" applyProtection="1">
      <alignment horizontal="center"/>
      <protection/>
    </xf>
    <xf numFmtId="164" fontId="7" fillId="3" borderId="9" xfId="0" applyNumberFormat="1" applyFont="1" applyFill="1" applyBorder="1" applyAlignment="1" applyProtection="1">
      <alignment horizontal="center" vertical="top" wrapText="1"/>
      <protection/>
    </xf>
    <xf numFmtId="166" fontId="4" fillId="0" borderId="31" xfId="0" applyFont="1" applyBorder="1" applyProtection="1">
      <protection/>
    </xf>
    <xf numFmtId="174" fontId="4" fillId="0" borderId="31" xfId="0" applyNumberFormat="1" applyFont="1" applyBorder="1" applyAlignment="1" applyProtection="1">
      <alignment horizontal="right"/>
      <protection/>
    </xf>
    <xf numFmtId="171" fontId="4" fillId="0" borderId="31" xfId="0" applyNumberFormat="1" applyFont="1" applyBorder="1" applyProtection="1">
      <protection/>
    </xf>
    <xf numFmtId="166" fontId="4" fillId="0" borderId="69" xfId="0" applyFont="1" applyBorder="1" applyProtection="1">
      <protection/>
    </xf>
    <xf numFmtId="166" fontId="4" fillId="0" borderId="70" xfId="0" applyFont="1" applyBorder="1" applyProtection="1">
      <protection/>
    </xf>
    <xf numFmtId="166" fontId="9" fillId="0" borderId="0" xfId="0" applyFont="1" applyBorder="1" applyAlignment="1" applyProtection="1">
      <alignment horizontal="center"/>
      <protection locked="0"/>
    </xf>
    <xf numFmtId="166" fontId="4" fillId="0" borderId="64" xfId="0" applyFont="1" applyBorder="1" applyAlignment="1" applyProtection="1">
      <alignment/>
      <protection locked="0"/>
    </xf>
    <xf numFmtId="166" fontId="5" fillId="0" borderId="64" xfId="0" applyNumberFormat="1" applyFont="1" applyBorder="1" applyAlignment="1" applyProtection="1">
      <alignment horizontal="left"/>
      <protection locked="0"/>
    </xf>
    <xf numFmtId="167" fontId="4" fillId="0" borderId="64" xfId="0" applyNumberFormat="1" applyFont="1" applyBorder="1" applyAlignment="1" applyProtection="1">
      <alignment horizontal="right"/>
      <protection locked="0"/>
    </xf>
    <xf numFmtId="166" fontId="4" fillId="0" borderId="64" xfId="0" applyFont="1" applyBorder="1" applyProtection="1">
      <protection locked="0"/>
    </xf>
    <xf numFmtId="174" fontId="7" fillId="3" borderId="0" xfId="0" applyNumberFormat="1" applyFont="1" applyFill="1" applyBorder="1" applyAlignment="1" applyProtection="1">
      <alignment horizontal="center" vertical="top" wrapText="1"/>
      <protection/>
    </xf>
    <xf numFmtId="174" fontId="7" fillId="0" borderId="0" xfId="0" applyNumberFormat="1" applyFont="1" applyBorder="1" applyAlignment="1" applyProtection="1">
      <alignment horizontal="center" vertical="top" wrapText="1"/>
      <protection/>
    </xf>
    <xf numFmtId="174" fontId="7" fillId="3" borderId="9" xfId="0" applyNumberFormat="1" applyFont="1" applyFill="1" applyBorder="1" applyAlignment="1" applyProtection="1">
      <alignment horizontal="center" vertical="top" wrapText="1"/>
      <protection/>
    </xf>
    <xf numFmtId="174" fontId="7" fillId="0" borderId="0" xfId="0" applyNumberFormat="1" applyFont="1" applyBorder="1" applyAlignment="1" applyProtection="1">
      <alignment horizontal="center"/>
      <protection/>
    </xf>
    <xf numFmtId="166" fontId="1" fillId="0" borderId="0" xfId="0" applyFont="1"/>
    <xf numFmtId="0" fontId="21" fillId="0" borderId="0" xfId="0" applyNumberFormat="1" applyFont="1" applyBorder="1" applyAlignment="1" applyProtection="1">
      <alignment wrapText="1"/>
      <protection/>
    </xf>
    <xf numFmtId="9" fontId="0" fillId="0" borderId="0" xfId="15" applyFont="1"/>
    <xf numFmtId="164" fontId="21" fillId="0" borderId="0" xfId="0" applyNumberFormat="1" applyFont="1" applyBorder="1" applyProtection="1">
      <protection/>
    </xf>
    <xf numFmtId="166" fontId="16" fillId="0" borderId="35" xfId="0" applyFont="1" applyBorder="1" applyProtection="1">
      <protection/>
    </xf>
    <xf numFmtId="166" fontId="16" fillId="0" borderId="37" xfId="0" applyFont="1" applyBorder="1" applyProtection="1">
      <protection/>
    </xf>
    <xf numFmtId="166" fontId="4" fillId="0" borderId="0" xfId="0" applyFont="1" applyBorder="1" applyAlignment="1" applyProtection="1">
      <alignment horizontal="left" vertical="top" wrapText="1"/>
      <protection/>
    </xf>
    <xf numFmtId="166" fontId="7" fillId="0" borderId="0" xfId="0" applyFont="1" applyAlignment="1" applyProtection="1">
      <alignment horizontal="left"/>
      <protection/>
    </xf>
    <xf numFmtId="166" fontId="16" fillId="0" borderId="0" xfId="0" applyFont="1" applyAlignment="1" applyProtection="1">
      <alignment horizontal="left"/>
      <protection/>
    </xf>
    <xf numFmtId="0" fontId="21" fillId="0" borderId="0" xfId="0" applyNumberFormat="1" applyFont="1" applyBorder="1" applyAlignment="1" applyProtection="1">
      <alignment horizontal="center"/>
      <protection/>
    </xf>
    <xf numFmtId="0" fontId="21" fillId="0" borderId="0" xfId="0" applyNumberFormat="1" applyFont="1" applyBorder="1" applyAlignment="1" applyProtection="1">
      <alignment horizontal="center" vertical="center"/>
      <protection/>
    </xf>
    <xf numFmtId="166" fontId="4" fillId="0" borderId="51" xfId="0" applyFont="1" applyBorder="1" applyAlignment="1" applyProtection="1">
      <alignment horizontal="center"/>
      <protection/>
    </xf>
    <xf numFmtId="166" fontId="4" fillId="0" borderId="0" xfId="0" applyFont="1" applyBorder="1" applyAlignment="1" applyProtection="1">
      <alignment horizontal="center"/>
      <protection/>
    </xf>
    <xf numFmtId="14" fontId="16" fillId="0" borderId="0" xfId="0" applyNumberFormat="1" applyFont="1" applyBorder="1" applyAlignment="1" applyProtection="1">
      <alignment horizontal="left"/>
      <protection/>
    </xf>
    <xf numFmtId="166" fontId="0" fillId="0" borderId="0" xfId="0" applyAlignment="1">
      <alignment horizontal="center"/>
    </xf>
    <xf numFmtId="166" fontId="4" fillId="0" borderId="39" xfId="0" applyFont="1" applyBorder="1" applyAlignment="1" applyProtection="1">
      <alignment/>
      <protection/>
    </xf>
    <xf numFmtId="166" fontId="5" fillId="0" borderId="39" xfId="0" applyNumberFormat="1" applyFont="1" applyBorder="1" applyAlignment="1" applyProtection="1">
      <alignment horizontal="left"/>
      <protection/>
    </xf>
    <xf numFmtId="167" fontId="4" fillId="0" borderId="39" xfId="0" applyNumberFormat="1" applyFont="1" applyBorder="1" applyAlignment="1" applyProtection="1">
      <alignment horizontal="right"/>
      <protection/>
    </xf>
    <xf numFmtId="166" fontId="4" fillId="0" borderId="0" xfId="0" applyFont="1" applyBorder="1" applyAlignment="1" applyProtection="1">
      <alignment horizontal="center"/>
      <protection/>
    </xf>
    <xf numFmtId="166" fontId="4" fillId="0" borderId="0" xfId="0" applyFont="1" applyBorder="1" applyAlignment="1" applyProtection="1">
      <alignment horizontal="right" indent="1"/>
      <protection/>
    </xf>
    <xf numFmtId="166" fontId="4" fillId="0" borderId="31" xfId="0" applyFont="1" applyBorder="1" applyAlignment="1" applyProtection="1">
      <alignment horizontal="center"/>
      <protection/>
    </xf>
    <xf numFmtId="165" fontId="4" fillId="0" borderId="31" xfId="0" applyNumberFormat="1" applyFont="1" applyBorder="1" applyAlignment="1" applyProtection="1">
      <alignment horizontal="center"/>
      <protection/>
    </xf>
    <xf numFmtId="164" fontId="16" fillId="0" borderId="0" xfId="0" applyNumberFormat="1" applyFont="1" applyBorder="1" applyAlignment="1" applyProtection="1">
      <alignment vertical="top"/>
      <protection/>
    </xf>
    <xf numFmtId="164" fontId="16" fillId="0" borderId="0" xfId="0" applyNumberFormat="1" applyFont="1" applyBorder="1" applyAlignment="1" applyProtection="1">
      <alignment vertical="top" wrapText="1"/>
      <protection/>
    </xf>
    <xf numFmtId="166" fontId="4" fillId="0" borderId="0" xfId="0" applyFont="1" applyBorder="1" applyAlignment="1" applyProtection="1">
      <alignment vertical="top"/>
      <protection/>
    </xf>
    <xf numFmtId="166" fontId="4" fillId="0" borderId="0" xfId="0" applyFont="1" applyAlignment="1" applyProtection="1">
      <alignment horizontal="left" vertical="top" wrapText="1"/>
      <protection/>
    </xf>
    <xf numFmtId="166" fontId="7" fillId="0" borderId="0" xfId="0" applyFont="1" applyAlignment="1" applyProtection="1">
      <alignment vertical="top"/>
      <protection/>
    </xf>
    <xf numFmtId="166" fontId="7" fillId="0" borderId="0" xfId="0" applyFont="1" applyBorder="1" applyAlignment="1" applyProtection="1">
      <alignment horizontal="left" vertical="top" wrapText="1"/>
      <protection locked="0"/>
    </xf>
    <xf numFmtId="166" fontId="16" fillId="0" borderId="0" xfId="0" applyFont="1" applyAlignment="1" applyProtection="1">
      <alignment horizontal="left"/>
      <protection/>
    </xf>
    <xf numFmtId="166" fontId="4" fillId="0" borderId="14" xfId="0" applyFont="1" applyBorder="1" applyAlignment="1" applyProtection="1">
      <alignment horizontal="center"/>
      <protection/>
    </xf>
    <xf numFmtId="166" fontId="4" fillId="0" borderId="0" xfId="0" applyFont="1" applyBorder="1" applyAlignment="1" applyProtection="1">
      <alignment horizontal="center"/>
      <protection/>
    </xf>
    <xf numFmtId="166" fontId="2" fillId="0" borderId="71" xfId="0" applyFont="1" applyBorder="1" applyAlignment="1" applyProtection="1">
      <alignment vertical="center"/>
      <protection/>
    </xf>
    <xf numFmtId="166" fontId="2" fillId="0" borderId="71" xfId="0" applyFont="1" applyBorder="1" applyAlignment="1" applyProtection="1">
      <alignment horizontal="left"/>
      <protection/>
    </xf>
    <xf numFmtId="166" fontId="2" fillId="0" borderId="72" xfId="0" applyFont="1" applyBorder="1" applyAlignment="1" applyProtection="1">
      <alignment vertical="top"/>
      <protection/>
    </xf>
    <xf numFmtId="166" fontId="2" fillId="0" borderId="72" xfId="0" applyFont="1" applyBorder="1" applyAlignment="1" applyProtection="1">
      <alignment horizontal="left" vertical="top"/>
      <protection/>
    </xf>
    <xf numFmtId="166" fontId="2" fillId="0" borderId="73" xfId="0" applyFont="1" applyBorder="1" applyAlignment="1" applyProtection="1">
      <alignment vertical="top"/>
      <protection/>
    </xf>
    <xf numFmtId="164" fontId="19" fillId="0" borderId="0" xfId="0" applyNumberFormat="1" applyFont="1" applyAlignment="1" applyProtection="1">
      <alignment/>
      <protection/>
    </xf>
    <xf numFmtId="166" fontId="26" fillId="0" borderId="17" xfId="0" applyFont="1" applyBorder="1" applyProtection="1">
      <protection/>
    </xf>
    <xf numFmtId="166" fontId="4" fillId="0" borderId="17" xfId="0" applyFont="1" applyBorder="1" applyAlignment="1" applyProtection="1">
      <alignment horizontal="right" indent="1"/>
      <protection/>
    </xf>
    <xf numFmtId="166" fontId="1" fillId="0" borderId="19" xfId="0" applyFont="1" applyBorder="1" applyProtection="1">
      <protection/>
    </xf>
    <xf numFmtId="166" fontId="1" fillId="0" borderId="14" xfId="0" applyFont="1" applyBorder="1" applyProtection="1">
      <protection/>
    </xf>
    <xf numFmtId="166" fontId="1" fillId="0" borderId="74" xfId="0" applyFont="1" applyBorder="1" applyProtection="1">
      <protection/>
    </xf>
    <xf numFmtId="2" fontId="4" fillId="0" borderId="0" xfId="0" applyNumberFormat="1" applyFont="1" applyProtection="1">
      <protection/>
    </xf>
    <xf numFmtId="167" fontId="4" fillId="0" borderId="0" xfId="0" applyNumberFormat="1" applyFont="1" applyProtection="1">
      <protection/>
    </xf>
    <xf numFmtId="166" fontId="0" fillId="0" borderId="0" xfId="0" applyProtection="1">
      <protection/>
    </xf>
    <xf numFmtId="166" fontId="33" fillId="0" borderId="0" xfId="0" applyFont="1" applyProtection="1">
      <protection locked="0"/>
    </xf>
    <xf numFmtId="165" fontId="0" fillId="0" borderId="0" xfId="0" applyNumberFormat="1" applyProtection="1">
      <protection/>
    </xf>
    <xf numFmtId="166" fontId="2" fillId="0" borderId="0" xfId="0" applyFont="1" applyAlignment="1" applyProtection="1">
      <alignment/>
      <protection locked="0"/>
    </xf>
    <xf numFmtId="166" fontId="2" fillId="0" borderId="0" xfId="0" applyFont="1" applyAlignment="1" applyProtection="1">
      <alignment/>
      <protection/>
    </xf>
    <xf numFmtId="166" fontId="16" fillId="0" borderId="0" xfId="0" applyFont="1" applyBorder="1" applyAlignment="1" applyProtection="1">
      <alignment vertical="top"/>
      <protection/>
    </xf>
    <xf numFmtId="166" fontId="2" fillId="0" borderId="0" xfId="0" applyFont="1" applyBorder="1" applyAlignment="1" applyProtection="1">
      <alignment vertical="top"/>
      <protection locked="0"/>
    </xf>
    <xf numFmtId="166" fontId="11" fillId="2" borderId="2" xfId="0" applyFont="1" applyFill="1" applyBorder="1" applyAlignment="1" applyProtection="1">
      <alignment horizontal="center"/>
      <protection/>
    </xf>
    <xf numFmtId="166" fontId="11" fillId="2" borderId="0" xfId="0" applyFont="1" applyFill="1" applyBorder="1" applyAlignment="1" applyProtection="1">
      <alignment horizontal="center"/>
      <protection/>
    </xf>
    <xf numFmtId="166" fontId="11" fillId="2" borderId="6" xfId="0" applyFont="1" applyFill="1" applyBorder="1" applyAlignment="1" applyProtection="1">
      <alignment horizontal="center"/>
      <protection/>
    </xf>
    <xf numFmtId="166" fontId="12" fillId="2" borderId="2" xfId="0" applyFont="1" applyFill="1" applyBorder="1" applyAlignment="1" applyProtection="1">
      <alignment horizontal="left" vertical="center" wrapText="1"/>
      <protection/>
    </xf>
    <xf numFmtId="166" fontId="12" fillId="2" borderId="0" xfId="0" applyFont="1" applyFill="1" applyBorder="1" applyAlignment="1" applyProtection="1">
      <alignment horizontal="left" vertical="center" wrapText="1"/>
      <protection/>
    </xf>
    <xf numFmtId="166" fontId="12" fillId="2" borderId="6" xfId="0" applyFont="1" applyFill="1" applyBorder="1" applyAlignment="1" applyProtection="1">
      <alignment horizontal="left" vertical="center" wrapText="1"/>
      <protection/>
    </xf>
    <xf numFmtId="166" fontId="5" fillId="2" borderId="75" xfId="0" applyFont="1" applyFill="1" applyBorder="1" applyAlignment="1" applyProtection="1">
      <alignment horizontal="center" vertical="center"/>
      <protection/>
    </xf>
    <xf numFmtId="166" fontId="4" fillId="0" borderId="0" xfId="0" applyFont="1" applyBorder="1" applyAlignment="1" applyProtection="1">
      <alignment horizontal="left" vertical="top" wrapText="1"/>
      <protection/>
    </xf>
    <xf numFmtId="166" fontId="4" fillId="0" borderId="31" xfId="0" applyFont="1" applyBorder="1" applyAlignment="1" applyProtection="1">
      <alignment horizontal="left" vertical="top" wrapText="1"/>
      <protection/>
    </xf>
    <xf numFmtId="166" fontId="8" fillId="0" borderId="0" xfId="0" applyFont="1" applyAlignment="1" applyProtection="1">
      <alignment horizontal="left"/>
      <protection/>
    </xf>
    <xf numFmtId="166" fontId="7" fillId="0" borderId="0" xfId="0" applyFont="1" applyAlignment="1" applyProtection="1">
      <alignment horizontal="left" vertical="top" wrapText="1" indent="1"/>
      <protection/>
    </xf>
    <xf numFmtId="166" fontId="7" fillId="0" borderId="0" xfId="0" applyFont="1" applyAlignment="1" applyProtection="1">
      <alignment horizontal="left" vertical="top" wrapText="1"/>
      <protection/>
    </xf>
    <xf numFmtId="166" fontId="7" fillId="0" borderId="0" xfId="0" applyFont="1" applyAlignment="1" applyProtection="1">
      <alignment horizontal="left"/>
      <protection/>
    </xf>
    <xf numFmtId="166" fontId="16" fillId="0" borderId="0" xfId="0" applyFont="1" applyBorder="1" applyAlignment="1" applyProtection="1">
      <alignment horizontal="left" vertical="top" wrapText="1"/>
      <protection/>
    </xf>
    <xf numFmtId="166" fontId="16" fillId="0" borderId="36" xfId="0" applyFont="1" applyBorder="1" applyAlignment="1" applyProtection="1">
      <alignment horizontal="left" vertical="top" wrapText="1"/>
      <protection/>
    </xf>
    <xf numFmtId="164" fontId="16" fillId="0" borderId="0" xfId="0" applyNumberFormat="1" applyFont="1" applyBorder="1" applyAlignment="1" applyProtection="1">
      <alignment horizontal="left" vertical="top" wrapText="1"/>
      <protection/>
    </xf>
    <xf numFmtId="14" fontId="16" fillId="0" borderId="0" xfId="0" applyNumberFormat="1" applyFont="1" applyBorder="1" applyAlignment="1" applyProtection="1">
      <alignment horizontal="left"/>
      <protection locked="0"/>
    </xf>
    <xf numFmtId="166" fontId="18" fillId="0" borderId="0" xfId="0" applyFont="1" applyBorder="1" applyAlignment="1" applyProtection="1">
      <alignment horizontal="center"/>
      <protection/>
    </xf>
    <xf numFmtId="166" fontId="16" fillId="0" borderId="24" xfId="0" applyFont="1" applyBorder="1" applyAlignment="1" applyProtection="1">
      <alignment horizontal="center"/>
      <protection/>
    </xf>
    <xf numFmtId="166" fontId="16" fillId="0" borderId="0" xfId="0" applyFont="1" applyAlignment="1" applyProtection="1">
      <alignment horizontal="left"/>
      <protection/>
    </xf>
    <xf numFmtId="176" fontId="16" fillId="0" borderId="0" xfId="0" applyNumberFormat="1" applyFont="1" applyBorder="1" applyAlignment="1" applyProtection="1">
      <alignment horizontal="left"/>
      <protection locked="0"/>
    </xf>
    <xf numFmtId="166" fontId="16" fillId="0" borderId="14" xfId="0" applyFont="1" applyBorder="1" applyAlignment="1" applyProtection="1">
      <alignment/>
      <protection/>
    </xf>
    <xf numFmtId="166" fontId="16" fillId="0" borderId="15" xfId="0" applyFont="1" applyBorder="1" applyAlignment="1" applyProtection="1">
      <alignment/>
      <protection/>
    </xf>
    <xf numFmtId="166" fontId="16" fillId="0" borderId="14" xfId="0" applyFont="1" applyBorder="1" applyAlignment="1" applyProtection="1">
      <alignment horizontal="center" vertical="center"/>
      <protection/>
    </xf>
    <xf numFmtId="166" fontId="16" fillId="0" borderId="15" xfId="0" applyFont="1" applyBorder="1" applyAlignment="1" applyProtection="1">
      <alignment horizontal="center" vertical="center"/>
      <protection/>
    </xf>
    <xf numFmtId="166" fontId="16" fillId="0" borderId="0" xfId="0" applyFont="1" applyBorder="1" applyAlignment="1" applyProtection="1">
      <alignment horizontal="left"/>
      <protection/>
    </xf>
    <xf numFmtId="166" fontId="16" fillId="0" borderId="0" xfId="0" applyFont="1" applyBorder="1" applyAlignment="1" applyProtection="1">
      <alignment horizontal="left"/>
      <protection locked="0"/>
    </xf>
    <xf numFmtId="166" fontId="4" fillId="0" borderId="14" xfId="0" applyFont="1" applyBorder="1" applyAlignment="1" applyProtection="1">
      <alignment horizontal="center"/>
      <protection/>
    </xf>
    <xf numFmtId="166" fontId="4" fillId="0" borderId="15" xfId="0" applyFont="1" applyBorder="1" applyAlignment="1" applyProtection="1">
      <alignment horizontal="center"/>
      <protection/>
    </xf>
    <xf numFmtId="166" fontId="16" fillId="0" borderId="0" xfId="0" applyFont="1" applyAlignment="1" applyProtection="1">
      <alignment horizontal="left" vertical="top" wrapText="1"/>
      <protection/>
    </xf>
    <xf numFmtId="0" fontId="21" fillId="0" borderId="0" xfId="0" applyNumberFormat="1" applyFont="1" applyBorder="1" applyAlignment="1" applyProtection="1">
      <alignment horizontal="center"/>
      <protection/>
    </xf>
    <xf numFmtId="0" fontId="21" fillId="0" borderId="0" xfId="0" applyNumberFormat="1" applyFont="1" applyBorder="1" applyAlignment="1" applyProtection="1">
      <alignment horizontal="center" vertical="center"/>
      <protection/>
    </xf>
    <xf numFmtId="166" fontId="25" fillId="0" borderId="0" xfId="0" applyFont="1" applyBorder="1" applyAlignment="1" applyProtection="1">
      <alignment horizontal="center"/>
      <protection/>
    </xf>
    <xf numFmtId="166" fontId="4" fillId="0" borderId="51" xfId="0" applyFont="1" applyBorder="1" applyAlignment="1" applyProtection="1">
      <alignment horizontal="center"/>
      <protection/>
    </xf>
    <xf numFmtId="166" fontId="4" fillId="0" borderId="0" xfId="0" applyFont="1" applyBorder="1" applyAlignment="1" applyProtection="1">
      <alignment horizontal="center"/>
      <protection/>
    </xf>
    <xf numFmtId="166" fontId="4" fillId="0" borderId="76" xfId="0" applyFont="1" applyBorder="1" applyAlignment="1" applyProtection="1">
      <alignment horizontal="center"/>
      <protection/>
    </xf>
    <xf numFmtId="166" fontId="4" fillId="0" borderId="77" xfId="0" applyFont="1" applyBorder="1" applyAlignment="1" applyProtection="1">
      <alignment horizontal="center"/>
      <protection/>
    </xf>
    <xf numFmtId="166" fontId="4" fillId="0" borderId="78" xfId="0" applyFont="1" applyBorder="1" applyAlignment="1" applyProtection="1">
      <alignment horizontal="center"/>
      <protection/>
    </xf>
    <xf numFmtId="175" fontId="16" fillId="0" borderId="0" xfId="0" applyNumberFormat="1" applyFont="1" applyBorder="1" applyAlignment="1" applyProtection="1">
      <alignment horizontal="left"/>
      <protection/>
    </xf>
    <xf numFmtId="0" fontId="21" fillId="0" borderId="0" xfId="0" applyNumberFormat="1" applyFont="1" applyBorder="1" applyAlignment="1" applyProtection="1">
      <alignment horizontal="center" wrapText="1"/>
      <protection/>
    </xf>
    <xf numFmtId="174" fontId="4" fillId="0" borderId="0" xfId="0" applyNumberFormat="1" applyFont="1" applyBorder="1" applyAlignment="1" applyProtection="1">
      <alignment horizontal="right" indent="1"/>
      <protection/>
    </xf>
    <xf numFmtId="9" fontId="9" fillId="0" borderId="0" xfId="15" applyFont="1" applyBorder="1" applyAlignment="1" applyProtection="1">
      <alignment horizontal="right" indent="1"/>
      <protection locked="0"/>
    </xf>
    <xf numFmtId="164" fontId="4" fillId="0" borderId="0" xfId="0" applyNumberFormat="1" applyFont="1" applyBorder="1" applyAlignment="1" applyProtection="1">
      <alignment horizontal="right" indent="1"/>
      <protection/>
    </xf>
    <xf numFmtId="166" fontId="4" fillId="0" borderId="0" xfId="0" applyFont="1" applyBorder="1" applyAlignment="1" applyProtection="1">
      <alignment horizontal="right" indent="1"/>
      <protection/>
    </xf>
    <xf numFmtId="2" fontId="4" fillId="0" borderId="0" xfId="0" applyNumberFormat="1" applyFont="1" applyBorder="1" applyAlignment="1" applyProtection="1">
      <alignment horizontal="right" indent="1"/>
      <protection/>
    </xf>
    <xf numFmtId="166" fontId="4" fillId="0" borderId="31" xfId="0" applyFont="1" applyBorder="1" applyAlignment="1" applyProtection="1">
      <alignment horizontal="center"/>
      <protection/>
    </xf>
    <xf numFmtId="165" fontId="4" fillId="0" borderId="31" xfId="0" applyNumberFormat="1" applyFont="1" applyBorder="1" applyAlignment="1" applyProtection="1">
      <alignment horizontal="center"/>
      <protection/>
    </xf>
    <xf numFmtId="166" fontId="9" fillId="0" borderId="0" xfId="0" applyFont="1" applyBorder="1" applyAlignment="1" applyProtection="1">
      <alignment horizontal="left"/>
      <protection locked="0"/>
    </xf>
    <xf numFmtId="174" fontId="9" fillId="0" borderId="0" xfId="0" applyNumberFormat="1" applyFont="1" applyBorder="1" applyAlignment="1" applyProtection="1">
      <alignment horizontal="right" indent="1"/>
      <protection locked="0"/>
    </xf>
    <xf numFmtId="174" fontId="9" fillId="0" borderId="0" xfId="16" applyNumberFormat="1" applyFont="1" applyBorder="1" applyAlignment="1" applyProtection="1">
      <alignment horizontal="right" indent="1"/>
      <protection locked="0"/>
    </xf>
    <xf numFmtId="9" fontId="4" fillId="0" borderId="0" xfId="15" applyFont="1" applyBorder="1" applyAlignment="1" applyProtection="1">
      <alignment horizontal="right" indent="1"/>
      <protection/>
    </xf>
    <xf numFmtId="174" fontId="9" fillId="0" borderId="31" xfId="16" applyNumberFormat="1" applyFont="1" applyBorder="1" applyAlignment="1" applyProtection="1">
      <alignment horizontal="right" indent="1"/>
      <protection locked="0"/>
    </xf>
    <xf numFmtId="9" fontId="9" fillId="0" borderId="31" xfId="15" applyFont="1" applyBorder="1" applyAlignment="1" applyProtection="1">
      <alignment horizontal="right" indent="1"/>
      <protection locked="0"/>
    </xf>
    <xf numFmtId="174" fontId="4" fillId="0" borderId="31" xfId="0" applyNumberFormat="1" applyFont="1" applyBorder="1" applyAlignment="1" applyProtection="1">
      <alignment horizontal="right" indent="1"/>
      <protection/>
    </xf>
    <xf numFmtId="9" fontId="4" fillId="0" borderId="31" xfId="15" applyFont="1" applyBorder="1" applyAlignment="1" applyProtection="1">
      <alignment horizontal="right" indent="1"/>
      <protection/>
    </xf>
    <xf numFmtId="177" fontId="4" fillId="0" borderId="0" xfId="0" applyNumberFormat="1" applyFont="1" applyBorder="1" applyAlignment="1" applyProtection="1">
      <alignment horizontal="right"/>
      <protection/>
    </xf>
    <xf numFmtId="2" fontId="9" fillId="0" borderId="0" xfId="0" applyNumberFormat="1" applyFont="1" applyBorder="1" applyAlignment="1" applyProtection="1">
      <alignment horizontal="right"/>
      <protection locked="0"/>
    </xf>
    <xf numFmtId="167" fontId="9" fillId="0" borderId="0" xfId="0" applyNumberFormat="1" applyFont="1" applyBorder="1" applyAlignment="1" applyProtection="1">
      <alignment horizontal="right"/>
      <protection locked="0"/>
    </xf>
    <xf numFmtId="177" fontId="9" fillId="0" borderId="0" xfId="0" applyNumberFormat="1" applyFont="1" applyBorder="1" applyAlignment="1" applyProtection="1">
      <alignment horizontal="right"/>
      <protection locked="0"/>
    </xf>
    <xf numFmtId="166" fontId="0" fillId="0" borderId="0" xfId="0"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1"/>
    <c:plotArea>
      <c:layout>
        <c:manualLayout>
          <c:layoutTarget val="inner"/>
          <c:xMode val="edge"/>
          <c:yMode val="edge"/>
          <c:x val="0.0335"/>
          <c:y val="0.2355"/>
          <c:w val="0.93475"/>
          <c:h val="0.7645"/>
        </c:manualLayout>
      </c:layout>
      <c:bubbleChart>
        <c:varyColors val="0"/>
        <c:ser>
          <c:idx val="0"/>
          <c:order val="0"/>
          <c:tx>
            <c:strRef>
              <c:f>Calcs!$A$2</c:f>
              <c:strCache>
                <c:ptCount val="1"/>
                <c:pt idx="0">
                  <c:v>Field 1</c:v>
                </c:pt>
              </c:strCache>
            </c:strRef>
          </c:tx>
          <c:spPr>
            <a:solidFill>
              <a:srgbClr val="0000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775"/>
                  <c:y val="-0.365"/>
                </c:manualLayout>
              </c:layout>
              <c:dLblPos val="r"/>
              <c:showLegendKey val="0"/>
              <c:showVal val="0"/>
              <c:showBubbleSize val="0"/>
              <c:showCatName val="1"/>
              <c:showSerName val="1"/>
              <c:showPercent val="0"/>
              <c:separator>,</c:separator>
            </c:dLbl>
            <c:numFmt formatCode="General" sourceLinked="1"/>
            <c:txPr>
              <a:bodyPr vert="horz" rot="-5400000" anchor="ctr"/>
              <a:lstStyle/>
              <a:p>
                <a:pPr algn="ctr">
                  <a:defRPr lang="en-US" cap="none" u="none" baseline="0">
                    <a:latin typeface="SWISS"/>
                    <a:ea typeface="SWISS"/>
                    <a:cs typeface="SWISS"/>
                  </a:defRPr>
                </a:pPr>
              </a:p>
            </c:txPr>
            <c:dLblPos val="t"/>
            <c:showLegendKey val="0"/>
            <c:showVal val="0"/>
            <c:showBubbleSize val="0"/>
            <c:showCatName val="1"/>
            <c:showSerName val="1"/>
            <c:showPercent val="0"/>
            <c:separator>,</c:separator>
          </c:dLbls>
          <c:xVal>
            <c:numRef>
              <c:f>Calcs!$F$2</c:f>
              <c:numCache/>
            </c:numRef>
          </c:xVal>
          <c:bubbleSize>
            <c:numLit>
              <c:ptCount val="1"/>
              <c:pt idx="0">
                <c:v>0.5</c:v>
              </c:pt>
            </c:numLit>
          </c:bubbleSize>
        </c:ser>
        <c:ser>
          <c:idx val="1"/>
          <c:order val="1"/>
          <c:tx>
            <c:strRef>
              <c:f>Calcs!$A$3</c:f>
              <c:strCache>
                <c:ptCount val="1"/>
                <c:pt idx="0">
                  <c:v>Field 2</c:v>
                </c:pt>
              </c:strCache>
            </c:strRef>
          </c:tx>
          <c:spPr>
            <a:solidFill>
              <a:srgbClr val="0000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875"/>
                  <c:y val="-0.35425"/>
                </c:manualLayout>
              </c:layout>
              <c:dLblPos val="r"/>
              <c:showLegendKey val="0"/>
              <c:showVal val="0"/>
              <c:showBubbleSize val="0"/>
              <c:showCatName val="1"/>
              <c:showSerName val="1"/>
              <c:showPercent val="0"/>
            </c:dLbl>
            <c:numFmt formatCode="General" sourceLinked="1"/>
            <c:txPr>
              <a:bodyPr vert="horz" rot="-5400000" anchor="ctr"/>
              <a:lstStyle/>
              <a:p>
                <a:pPr algn="ctr">
                  <a:defRPr lang="en-US" cap="none" u="none" baseline="0">
                    <a:latin typeface="SWISS"/>
                    <a:ea typeface="SWISS"/>
                    <a:cs typeface="SWISS"/>
                  </a:defRPr>
                </a:pPr>
              </a:p>
            </c:txPr>
            <c:dLblPos val="t"/>
            <c:showLegendKey val="0"/>
            <c:showVal val="0"/>
            <c:showBubbleSize val="0"/>
            <c:showCatName val="1"/>
            <c:showSerName val="1"/>
            <c:showPercent val="0"/>
          </c:dLbls>
          <c:xVal>
            <c:numRef>
              <c:f>Calcs!$F$3</c:f>
              <c:numCache/>
            </c:numRef>
          </c:xVal>
          <c:bubbleSize>
            <c:numLit>
              <c:ptCount val="1"/>
              <c:pt idx="0">
                <c:v>0.5</c:v>
              </c:pt>
            </c:numLit>
          </c:bubbleSize>
        </c:ser>
        <c:ser>
          <c:idx val="2"/>
          <c:order val="2"/>
          <c:tx>
            <c:strRef>
              <c:f>Calcs!$A$4</c:f>
              <c:strCache>
                <c:ptCount val="1"/>
                <c:pt idx="0">
                  <c:v>Field 3</c:v>
                </c:pt>
              </c:strCache>
            </c:strRef>
          </c:tx>
          <c:spPr>
            <a:solidFill>
              <a:srgbClr val="0000FF"/>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4775"/>
                  <c:y val="-0.3435"/>
                </c:manualLayout>
              </c:layout>
              <c:numFmt formatCode="General" sourceLinked="1"/>
              <c:dLblPos val="r"/>
              <c:showLegendKey val="0"/>
              <c:showVal val="0"/>
              <c:showBubbleSize val="0"/>
              <c:showCatName val="1"/>
              <c:showSerName val="1"/>
              <c:showPercent val="0"/>
            </c:dLbl>
            <c:numFmt formatCode="General" sourceLinked="1"/>
            <c:showLegendKey val="0"/>
            <c:showVal val="1"/>
            <c:showBubbleSize val="0"/>
            <c:showCatName val="1"/>
            <c:showSerName val="0"/>
            <c:showPercent val="0"/>
          </c:dLbls>
          <c:xVal>
            <c:numRef>
              <c:f>Calcs!$F$4</c:f>
              <c:numCache/>
            </c:numRef>
          </c:xVal>
          <c:bubbleSize>
            <c:numLit>
              <c:ptCount val="1"/>
              <c:pt idx="0">
                <c:v>0.5</c:v>
              </c:pt>
            </c:numLit>
          </c:bubbleSize>
        </c:ser>
        <c:bubbleScale val="50"/>
        <c:axId val="3506811"/>
        <c:axId val="31561300"/>
      </c:bubbleChart>
      <c:valAx>
        <c:axId val="3506811"/>
        <c:scaling>
          <c:orientation val="minMax"/>
          <c:max val="1"/>
          <c:min val="0"/>
        </c:scaling>
        <c:axPos val="b"/>
        <c:delete val="0"/>
        <c:numFmt formatCode="0%" sourceLinked="0"/>
        <c:majorTickMark val="none"/>
        <c:minorTickMark val="none"/>
        <c:tickLblPos val="nextTo"/>
        <c:spPr>
          <a:noFill/>
          <a:ln w="190500">
            <a:noFill/>
          </a:ln>
        </c:spPr>
        <c:crossAx val="31561300"/>
        <c:crosses val="autoZero"/>
        <c:crossBetween val="midCat"/>
        <c:dispUnits/>
        <c:majorUnit val="0.1"/>
      </c:valAx>
      <c:valAx>
        <c:axId val="31561300"/>
        <c:scaling>
          <c:orientation val="minMax"/>
        </c:scaling>
        <c:axPos val="l"/>
        <c:delete val="1"/>
        <c:majorTickMark val="none"/>
        <c:minorTickMark val="none"/>
        <c:tickLblPos val="none"/>
        <c:crossAx val="3506811"/>
        <c:crosses val="autoZero"/>
        <c:crossBetween val="midCat"/>
        <c:dispUnits/>
      </c:valAx>
      <c:spPr>
        <a:noFill/>
        <a:ln w="25400">
          <a:noFill/>
        </a:ln>
      </c:spPr>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000000000000344" l="0.70000000000000062" r="0.70000000000000062" t="0.75000000000000344"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u="none" baseline="0">
                <a:latin typeface="Arial"/>
                <a:ea typeface="Arial"/>
                <a:cs typeface="Arial"/>
              </a:rPr>
              <a:t>Annual Irrigation</a:t>
            </a:r>
            <a:r>
              <a:rPr lang="en-US" cap="none" sz="1400" u="none" baseline="0">
                <a:latin typeface="Arial"/>
                <a:ea typeface="Arial"/>
                <a:cs typeface="Arial"/>
              </a:rPr>
              <a:t> Rate Analysis</a:t>
            </a:r>
          </a:p>
        </c:rich>
      </c:tx>
      <c:layout>
        <c:manualLayout>
          <c:xMode val="edge"/>
          <c:yMode val="edge"/>
          <c:x val="0.31525"/>
          <c:y val="0.00775"/>
        </c:manualLayout>
      </c:layout>
      <c:overlay val="0"/>
      <c:spPr>
        <a:noFill/>
        <a:ln>
          <a:noFill/>
        </a:ln>
      </c:spPr>
    </c:title>
    <c:plotArea>
      <c:layout>
        <c:manualLayout>
          <c:layoutTarget val="inner"/>
          <c:xMode val="edge"/>
          <c:yMode val="edge"/>
          <c:x val="0.184"/>
          <c:y val="0.18725"/>
          <c:w val="0.77475"/>
          <c:h val="0.48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'S2'!$O$36:$O$38</c:f>
              <c:strCache/>
            </c:strRef>
          </c:cat>
          <c:val>
            <c:numRef>
              <c:f>'S2'!$P$36:$P$38</c:f>
              <c:numCache/>
            </c:numRef>
          </c:val>
        </c:ser>
        <c:overlap val="50"/>
        <c:gapWidth val="75"/>
        <c:axId val="416883"/>
        <c:axId val="3751948"/>
      </c:barChart>
      <c:catAx>
        <c:axId val="416883"/>
        <c:scaling>
          <c:orientation val="minMax"/>
        </c:scaling>
        <c:axPos val="l"/>
        <c:delete val="0"/>
        <c:numFmt formatCode="General" sourceLinked="1"/>
        <c:majorTickMark val="out"/>
        <c:minorTickMark val="none"/>
        <c:tickLblPos val="nextTo"/>
        <c:crossAx val="3751948"/>
        <c:crosses val="autoZero"/>
        <c:auto val="1"/>
        <c:lblOffset val="100"/>
        <c:noMultiLvlLbl val="0"/>
      </c:catAx>
      <c:valAx>
        <c:axId val="3751948"/>
        <c:scaling>
          <c:orientation val="minMax"/>
        </c:scaling>
        <c:axPos val="b"/>
        <c:title>
          <c:tx>
            <c:rich>
              <a:bodyPr vert="horz" rot="0" anchor="ctr"/>
              <a:lstStyle/>
              <a:p>
                <a:pPr algn="ctr">
                  <a:defRPr/>
                </a:pPr>
                <a:r>
                  <a:rPr lang="en-US" cap="none" u="none" baseline="0">
                    <a:latin typeface="SWISS"/>
                    <a:ea typeface="SWISS"/>
                    <a:cs typeface="SWISS"/>
                  </a:rPr>
                  <a:t>Inches of Irrigation per Year</a:t>
                </a:r>
              </a:p>
            </c:rich>
          </c:tx>
          <c:layout>
            <c:manualLayout>
              <c:xMode val="edge"/>
              <c:yMode val="edge"/>
              <c:x val="0.3895"/>
              <c:y val="0.857"/>
            </c:manualLayout>
          </c:layout>
          <c:overlay val="0"/>
          <c:spPr>
            <a:noFill/>
            <a:ln>
              <a:noFill/>
            </a:ln>
          </c:spPr>
        </c:title>
        <c:majorGridlines/>
        <c:delete val="0"/>
        <c:numFmt formatCode="#,##0" sourceLinked="0"/>
        <c:majorTickMark val="out"/>
        <c:minorTickMark val="none"/>
        <c:tickLblPos val="nextTo"/>
        <c:crossAx val="416883"/>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u="none" baseline="0">
                <a:latin typeface="Arial"/>
                <a:ea typeface="Arial"/>
                <a:cs typeface="Arial"/>
              </a:rPr>
              <a:t>Irrigation Scheduling Analysis</a:t>
            </a:r>
          </a:p>
        </c:rich>
      </c:tx>
      <c:layout>
        <c:manualLayout>
          <c:xMode val="edge"/>
          <c:yMode val="edge"/>
          <c:x val="0.2985"/>
          <c:y val="0.01075"/>
        </c:manualLayout>
      </c:layout>
      <c:overlay val="0"/>
      <c:spPr>
        <a:noFill/>
        <a:ln>
          <a:noFill/>
        </a:ln>
      </c:spPr>
    </c:title>
    <c:plotArea>
      <c:layout>
        <c:manualLayout>
          <c:layoutTarget val="inner"/>
          <c:xMode val="edge"/>
          <c:yMode val="edge"/>
          <c:x val="0.082"/>
          <c:y val="0.1345"/>
          <c:w val="0.8495"/>
          <c:h val="0.67075"/>
        </c:manualLayout>
      </c:layout>
      <c:scatterChart>
        <c:scatterStyle val="lineMarker"/>
        <c:varyColors val="0"/>
        <c:ser>
          <c:idx val="2"/>
          <c:order val="0"/>
          <c:tx>
            <c:strRef>
              <c:f>'S3'!$E$20</c:f>
              <c:strCache>
                <c:ptCount val="1"/>
                <c:pt idx="0">
                  <c:v>85% DU</c:v>
                </c:pt>
              </c:strCache>
            </c:strRef>
          </c:tx>
          <c:spPr>
            <a:ln w="25400" cap="flat" cmpd="sng">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'S3'!$D$22:$D$33</c:f>
              <c:strCache/>
            </c:strRef>
          </c:xVal>
          <c:yVal>
            <c:numRef>
              <c:f>'S3'!$F$22:$F$33</c:f>
              <c:numCache/>
            </c:numRef>
          </c:yVal>
          <c:smooth val="0"/>
        </c:ser>
        <c:ser>
          <c:idx val="1"/>
          <c:order val="1"/>
          <c:tx>
            <c:strRef>
              <c:f>'S3'!$G$20</c:f>
              <c:strCache>
                <c:ptCount val="1"/>
                <c:pt idx="0">
                  <c:v>System DU [75%]</c:v>
                </c:pt>
              </c:strCache>
            </c:strRef>
          </c:tx>
          <c:spPr>
            <a:ln w="25400" cap="flat" cmpd="sng">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'S3'!$D$22:$D$33</c:f>
              <c:strCache/>
            </c:strRef>
          </c:xVal>
          <c:yVal>
            <c:numRef>
              <c:f>'S3'!$H$22:$H$33</c:f>
              <c:numCache/>
            </c:numRef>
          </c:yVal>
          <c:smooth val="0"/>
        </c:ser>
        <c:ser>
          <c:idx val="0"/>
          <c:order val="2"/>
          <c:tx>
            <c:strRef>
              <c:f>'S3'!$K$20</c:f>
              <c:strCache>
                <c:ptCount val="1"/>
                <c:pt idx="0">
                  <c:v>Water Applied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'S3'!$D$22:$D$33</c:f>
              <c:strCache/>
            </c:strRef>
          </c:xVal>
          <c:yVal>
            <c:numRef>
              <c:f>'S3'!$L$22:$L$33</c:f>
              <c:numCache/>
            </c:numRef>
          </c:yVal>
          <c:smooth val="0"/>
        </c:ser>
        <c:axId val="33767533"/>
        <c:axId val="35472342"/>
      </c:scatterChart>
      <c:scatterChart>
        <c:scatterStyle val="lineMarker"/>
        <c:varyColors val="0"/>
        <c:ser>
          <c:idx val="3"/>
          <c:order val="3"/>
          <c:tx>
            <c:v>Hours</c:v>
          </c:tx>
          <c:spPr>
            <a:ln w="25400">
              <a:no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'S3'!$D$22:$D$33</c:f>
              <c:strCache/>
            </c:strRef>
          </c:xVal>
          <c:yVal>
            <c:numRef>
              <c:f>'S3'!$Q$22:$Q$33</c:f>
              <c:numCache/>
            </c:numRef>
          </c:yVal>
          <c:smooth val="0"/>
        </c:ser>
        <c:ser>
          <c:idx val="4"/>
          <c:order val="4"/>
          <c:tx>
            <c:v>Hour Set</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40500</c:v>
              </c:pt>
            </c:numLit>
          </c:xVal>
          <c:yVal>
            <c:numLit>
              <c:ptCount val="1"/>
              <c:pt idx="0">
                <c:v>1</c:v>
              </c:pt>
            </c:numLit>
          </c:yVal>
          <c:smooth val="0"/>
        </c:ser>
        <c:axId val="50815623"/>
        <c:axId val="54687424"/>
      </c:scatterChart>
      <c:valAx>
        <c:axId val="33767533"/>
        <c:scaling>
          <c:orientation val="minMax"/>
          <c:max val="40890"/>
          <c:min val="40544"/>
        </c:scaling>
        <c:axPos val="b"/>
        <c:delete val="0"/>
        <c:numFmt formatCode="[$-409]mmmmm;@" sourceLinked="0"/>
        <c:majorTickMark val="cross"/>
        <c:minorTickMark val="none"/>
        <c:tickLblPos val="nextTo"/>
        <c:crossAx val="35472342"/>
        <c:crosses val="autoZero"/>
        <c:crossBetween val="midCat"/>
        <c:dispUnits/>
        <c:majorUnit val="31"/>
        <c:minorUnit val="31"/>
      </c:valAx>
      <c:valAx>
        <c:axId val="35472342"/>
        <c:scaling>
          <c:orientation val="minMax"/>
        </c:scaling>
        <c:axPos val="l"/>
        <c:title>
          <c:tx>
            <c:rich>
              <a:bodyPr vert="horz" rot="-5400000" anchor="ctr"/>
              <a:lstStyle/>
              <a:p>
                <a:pPr algn="ctr">
                  <a:defRPr/>
                </a:pPr>
                <a:r>
                  <a:rPr lang="en-US" cap="none" u="none" baseline="0">
                    <a:latin typeface="SWISS"/>
                    <a:ea typeface="SWISS"/>
                    <a:cs typeface="SWISS"/>
                  </a:rPr>
                  <a:t>Inches</a:t>
                </a:r>
                <a:r>
                  <a:rPr lang="en-US" cap="none" u="none" baseline="0">
                    <a:latin typeface="SWISS"/>
                    <a:ea typeface="SWISS"/>
                    <a:cs typeface="SWISS"/>
                  </a:rPr>
                  <a:t> per Week</a:t>
                </a:r>
              </a:p>
            </c:rich>
          </c:tx>
          <c:layout/>
          <c:overlay val="0"/>
          <c:spPr>
            <a:noFill/>
            <a:ln>
              <a:noFill/>
            </a:ln>
          </c:spPr>
        </c:title>
        <c:majorGridlines/>
        <c:delete val="0"/>
        <c:numFmt formatCode="0.0" sourceLinked="0"/>
        <c:majorTickMark val="none"/>
        <c:minorTickMark val="none"/>
        <c:tickLblPos val="nextTo"/>
        <c:crossAx val="33767533"/>
        <c:crosses val="autoZero"/>
        <c:crossBetween val="midCat"/>
        <c:dispUnits/>
      </c:valAx>
      <c:valAx>
        <c:axId val="50815623"/>
        <c:scaling>
          <c:orientation val="minMax"/>
        </c:scaling>
        <c:axPos val="b"/>
        <c:delete val="1"/>
        <c:majorTickMark val="out"/>
        <c:minorTickMark val="none"/>
        <c:tickLblPos val="none"/>
        <c:crossAx val="54687424"/>
        <c:crosses val="max"/>
        <c:crossBetween val="midCat"/>
        <c:dispUnits/>
      </c:valAx>
      <c:valAx>
        <c:axId val="54687424"/>
        <c:scaling>
          <c:orientation val="minMax"/>
        </c:scaling>
        <c:axPos val="l"/>
        <c:title>
          <c:tx>
            <c:rich>
              <a:bodyPr vert="horz" rot="-5400000" anchor="ctr"/>
              <a:lstStyle/>
              <a:p>
                <a:pPr algn="ctr">
                  <a:defRPr/>
                </a:pPr>
                <a:r>
                  <a:rPr lang="en-US" cap="none" u="none" baseline="0">
                    <a:latin typeface="SWISS"/>
                    <a:ea typeface="SWISS"/>
                    <a:cs typeface="SWISS"/>
                  </a:rPr>
                  <a:t>Hours</a:t>
                </a:r>
                <a:r>
                  <a:rPr lang="en-US" cap="none" u="none" baseline="0">
                    <a:latin typeface="SWISS"/>
                    <a:ea typeface="SWISS"/>
                    <a:cs typeface="SWISS"/>
                  </a:rPr>
                  <a:t> per Week</a:t>
                </a:r>
              </a:p>
            </c:rich>
          </c:tx>
          <c:layout/>
          <c:overlay val="0"/>
          <c:spPr>
            <a:noFill/>
            <a:ln>
              <a:noFill/>
            </a:ln>
          </c:spPr>
        </c:title>
        <c:delete val="0"/>
        <c:numFmt formatCode="#,##0.0" sourceLinked="0"/>
        <c:majorTickMark val="out"/>
        <c:minorTickMark val="none"/>
        <c:tickLblPos val="nextTo"/>
        <c:crossAx val="50815623"/>
        <c:crosses val="max"/>
        <c:crossBetween val="midCat"/>
        <c:dispUnits/>
      </c:valAx>
      <c:spPr>
        <a:noFill/>
        <a:ln>
          <a:noFill/>
        </a:ln>
      </c:spPr>
    </c:plotArea>
    <c:legend>
      <c:legendPos val="b"/>
      <c:legendEntry>
        <c:idx val="3"/>
        <c:delete val="1"/>
      </c:legendEntry>
      <c:legendEntry>
        <c:idx val="4"/>
        <c:delete val="1"/>
      </c:legendEntry>
      <c:layout>
        <c:manualLayout>
          <c:xMode val="edge"/>
          <c:yMode val="edge"/>
          <c:x val="0.089"/>
          <c:y val="0.87275"/>
          <c:w val="0.9"/>
          <c:h val="0.12575"/>
        </c:manualLayout>
      </c:layout>
      <c:overlay val="0"/>
    </c:legend>
    <c:plotVisOnly val="1"/>
    <c:dispBlanksAs val="gap"/>
    <c:showDLblsOverMax val="0"/>
  </c:chart>
  <c:spPr>
    <a:ln>
      <a:noFill/>
    </a:ln>
  </c:spPr>
  <c:lang xmlns:c="http://schemas.openxmlformats.org/drawingml/2006/chart" val="en-US"/>
  <c:printSettings xmlns:c="http://schemas.openxmlformats.org/drawingml/2006/chart">
    <c:headerFooter/>
    <c:pageMargins b="0.75000000000000344" l="0.70000000000000062" r="0.70000000000000062" t="0.75000000000000344"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u="none" baseline="0">
                <a:latin typeface="Arial"/>
                <a:ea typeface="Arial"/>
                <a:cs typeface="Arial"/>
              </a:rPr>
              <a:t>Annual Irrigation</a:t>
            </a:r>
            <a:r>
              <a:rPr lang="en-US" cap="none" sz="1400" u="none" baseline="0">
                <a:latin typeface="Arial"/>
                <a:ea typeface="Arial"/>
                <a:cs typeface="Arial"/>
              </a:rPr>
              <a:t> Rate Analysis</a:t>
            </a:r>
          </a:p>
        </c:rich>
      </c:tx>
      <c:layout>
        <c:manualLayout>
          <c:xMode val="edge"/>
          <c:yMode val="edge"/>
          <c:x val="0.31525"/>
          <c:y val="0.00775"/>
        </c:manualLayout>
      </c:layout>
      <c:overlay val="0"/>
      <c:spPr>
        <a:noFill/>
        <a:ln>
          <a:noFill/>
        </a:ln>
      </c:spPr>
    </c:title>
    <c:plotArea>
      <c:layout>
        <c:manualLayout>
          <c:layoutTarget val="inner"/>
          <c:xMode val="edge"/>
          <c:yMode val="edge"/>
          <c:x val="0.184"/>
          <c:y val="0.18725"/>
          <c:w val="0.77475"/>
          <c:h val="0.48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'S3'!$O$36:$O$38</c:f>
              <c:strCache/>
            </c:strRef>
          </c:cat>
          <c:val>
            <c:numRef>
              <c:f>'S3'!$P$36:$P$38</c:f>
              <c:numCache/>
            </c:numRef>
          </c:val>
        </c:ser>
        <c:overlap val="50"/>
        <c:gapWidth val="75"/>
        <c:axId val="22424769"/>
        <c:axId val="496330"/>
      </c:barChart>
      <c:catAx>
        <c:axId val="22424769"/>
        <c:scaling>
          <c:orientation val="minMax"/>
        </c:scaling>
        <c:axPos val="l"/>
        <c:delete val="0"/>
        <c:numFmt formatCode="General" sourceLinked="1"/>
        <c:majorTickMark val="out"/>
        <c:minorTickMark val="none"/>
        <c:tickLblPos val="nextTo"/>
        <c:crossAx val="496330"/>
        <c:crosses val="autoZero"/>
        <c:auto val="1"/>
        <c:lblOffset val="100"/>
        <c:noMultiLvlLbl val="0"/>
      </c:catAx>
      <c:valAx>
        <c:axId val="496330"/>
        <c:scaling>
          <c:orientation val="minMax"/>
        </c:scaling>
        <c:axPos val="b"/>
        <c:title>
          <c:tx>
            <c:rich>
              <a:bodyPr vert="horz" rot="0" anchor="ctr"/>
              <a:lstStyle/>
              <a:p>
                <a:pPr algn="ctr">
                  <a:defRPr/>
                </a:pPr>
                <a:r>
                  <a:rPr lang="en-US" cap="none" u="none" baseline="0">
                    <a:latin typeface="SWISS"/>
                    <a:ea typeface="SWISS"/>
                    <a:cs typeface="SWISS"/>
                  </a:rPr>
                  <a:t>Inches of Irrigation per Year</a:t>
                </a:r>
              </a:p>
            </c:rich>
          </c:tx>
          <c:layout>
            <c:manualLayout>
              <c:xMode val="edge"/>
              <c:yMode val="edge"/>
              <c:x val="0.3895"/>
              <c:y val="0.857"/>
            </c:manualLayout>
          </c:layout>
          <c:overlay val="0"/>
          <c:spPr>
            <a:noFill/>
            <a:ln>
              <a:noFill/>
            </a:ln>
          </c:spPr>
        </c:title>
        <c:majorGridlines/>
        <c:delete val="0"/>
        <c:numFmt formatCode="#,##0" sourceLinked="0"/>
        <c:majorTickMark val="out"/>
        <c:minorTickMark val="none"/>
        <c:tickLblPos val="nextTo"/>
        <c:crossAx val="22424769"/>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2"/>
          <c:y val="0.0425"/>
          <c:w val="0.83075"/>
          <c:h val="0.71925"/>
        </c:manualLayout>
      </c:layout>
      <c:scatterChart>
        <c:scatterStyle val="lineMarker"/>
        <c:varyColors val="0"/>
        <c:ser>
          <c:idx val="2"/>
          <c:order val="0"/>
          <c:tx>
            <c:strRef>
              <c:f>'S1'!$E$20</c:f>
              <c:strCache>
                <c:ptCount val="1"/>
                <c:pt idx="0">
                  <c:v>85% DU</c:v>
                </c:pt>
              </c:strCache>
            </c:strRef>
          </c:tx>
          <c:spPr>
            <a:ln w="25400" cap="flat" cmpd="sng">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Calcs!$S$2:$S$13</c:f>
              <c:numCache/>
            </c:numRef>
          </c:yVal>
          <c:smooth val="0"/>
        </c:ser>
        <c:ser>
          <c:idx val="1"/>
          <c:order val="1"/>
          <c:tx>
            <c:strRef>
              <c:f>'S1'!$G$20</c:f>
              <c:strCache>
                <c:ptCount val="1"/>
                <c:pt idx="0">
                  <c:v>System DU [88%]</c:v>
                </c:pt>
              </c:strCache>
            </c:strRef>
          </c:tx>
          <c:spPr>
            <a:ln w="25400" cap="flat" cmpd="sng">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Calcs!$T$2:$T$13</c:f>
              <c:numCache/>
            </c:numRef>
          </c:yVal>
          <c:smooth val="0"/>
        </c:ser>
        <c:ser>
          <c:idx val="0"/>
          <c:order val="2"/>
          <c:tx>
            <c:strRef>
              <c:f>'S1'!$K$20</c:f>
              <c:strCache>
                <c:ptCount val="1"/>
                <c:pt idx="0">
                  <c:v>Water Applied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Calcs!$U$2:$U$13</c:f>
              <c:numCache/>
            </c:numRef>
          </c:yVal>
          <c:smooth val="0"/>
        </c:ser>
        <c:axId val="15616245"/>
        <c:axId val="6328478"/>
      </c:scatterChart>
      <c:scatterChart>
        <c:scatterStyle val="lineMarker"/>
        <c:varyColors val="0"/>
        <c:ser>
          <c:idx val="3"/>
          <c:order val="3"/>
          <c:tx>
            <c:v>Hours</c:v>
          </c:tx>
          <c:spPr>
            <a:ln w="25400">
              <a:no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'S1'!$Q$22:$Q$33</c:f>
              <c:numCache/>
            </c:numRef>
          </c:yVal>
          <c:smooth val="0"/>
        </c:ser>
        <c:ser>
          <c:idx val="4"/>
          <c:order val="4"/>
          <c:tx>
            <c:v>Hour Set</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40500</c:v>
              </c:pt>
            </c:numLit>
          </c:xVal>
          <c:yVal>
            <c:numLit>
              <c:ptCount val="1"/>
              <c:pt idx="0">
                <c:v>1</c:v>
              </c:pt>
            </c:numLit>
          </c:yVal>
          <c:smooth val="0"/>
        </c:ser>
        <c:axId val="56956303"/>
        <c:axId val="42844680"/>
      </c:scatterChart>
      <c:valAx>
        <c:axId val="15616245"/>
        <c:scaling>
          <c:orientation val="minMax"/>
          <c:max val="40890"/>
          <c:min val="40544"/>
        </c:scaling>
        <c:axPos val="b"/>
        <c:delete val="0"/>
        <c:numFmt formatCode="[$-409]mmmmm;@" sourceLinked="0"/>
        <c:majorTickMark val="cross"/>
        <c:minorTickMark val="none"/>
        <c:tickLblPos val="nextTo"/>
        <c:crossAx val="6328478"/>
        <c:crosses val="autoZero"/>
        <c:crossBetween val="midCat"/>
        <c:dispUnits/>
        <c:majorUnit val="31"/>
        <c:minorUnit val="31"/>
      </c:valAx>
      <c:valAx>
        <c:axId val="6328478"/>
        <c:scaling>
          <c:orientation val="minMax"/>
        </c:scaling>
        <c:axPos val="l"/>
        <c:title>
          <c:tx>
            <c:rich>
              <a:bodyPr vert="horz" rot="-5400000" anchor="ctr"/>
              <a:lstStyle/>
              <a:p>
                <a:pPr algn="ctr">
                  <a:defRPr/>
                </a:pPr>
                <a:r>
                  <a:rPr lang="en-US" cap="none" u="none" baseline="0">
                    <a:latin typeface="SWISS"/>
                    <a:ea typeface="SWISS"/>
                    <a:cs typeface="SWISS"/>
                  </a:rPr>
                  <a:t>Inches</a:t>
                </a:r>
                <a:r>
                  <a:rPr lang="en-US" cap="none" u="none" baseline="0">
                    <a:latin typeface="SWISS"/>
                    <a:ea typeface="SWISS"/>
                    <a:cs typeface="SWISS"/>
                  </a:rPr>
                  <a:t> per Week</a:t>
                </a:r>
              </a:p>
            </c:rich>
          </c:tx>
          <c:layout/>
          <c:overlay val="0"/>
          <c:spPr>
            <a:noFill/>
            <a:ln>
              <a:noFill/>
            </a:ln>
          </c:spPr>
        </c:title>
        <c:majorGridlines/>
        <c:delete val="0"/>
        <c:numFmt formatCode="0.0" sourceLinked="0"/>
        <c:majorTickMark val="none"/>
        <c:minorTickMark val="none"/>
        <c:tickLblPos val="nextTo"/>
        <c:crossAx val="15616245"/>
        <c:crosses val="autoZero"/>
        <c:crossBetween val="midCat"/>
        <c:dispUnits/>
      </c:valAx>
      <c:valAx>
        <c:axId val="56956303"/>
        <c:scaling>
          <c:orientation val="minMax"/>
        </c:scaling>
        <c:axPos val="b"/>
        <c:delete val="1"/>
        <c:majorTickMark val="out"/>
        <c:minorTickMark val="none"/>
        <c:tickLblPos val="none"/>
        <c:crossAx val="42844680"/>
        <c:crosses val="max"/>
        <c:crossBetween val="midCat"/>
        <c:dispUnits/>
      </c:valAx>
      <c:valAx>
        <c:axId val="42844680"/>
        <c:scaling>
          <c:orientation val="minMax"/>
        </c:scaling>
        <c:axPos val="l"/>
        <c:title>
          <c:tx>
            <c:rich>
              <a:bodyPr vert="horz" rot="-5400000" anchor="ctr"/>
              <a:lstStyle/>
              <a:p>
                <a:pPr algn="ctr">
                  <a:defRPr/>
                </a:pPr>
                <a:r>
                  <a:rPr lang="en-US" cap="none" u="none" baseline="0">
                    <a:latin typeface="SWISS"/>
                    <a:ea typeface="SWISS"/>
                    <a:cs typeface="SWISS"/>
                  </a:rPr>
                  <a:t>Hours</a:t>
                </a:r>
                <a:r>
                  <a:rPr lang="en-US" cap="none" u="none" baseline="0">
                    <a:latin typeface="SWISS"/>
                    <a:ea typeface="SWISS"/>
                    <a:cs typeface="SWISS"/>
                  </a:rPr>
                  <a:t> per Week</a:t>
                </a:r>
              </a:p>
            </c:rich>
          </c:tx>
          <c:layout/>
          <c:overlay val="0"/>
          <c:spPr>
            <a:noFill/>
            <a:ln>
              <a:noFill/>
            </a:ln>
          </c:spPr>
        </c:title>
        <c:delete val="0"/>
        <c:numFmt formatCode="#,##0.0" sourceLinked="0"/>
        <c:majorTickMark val="out"/>
        <c:minorTickMark val="none"/>
        <c:tickLblPos val="nextTo"/>
        <c:crossAx val="56956303"/>
        <c:crosses val="max"/>
        <c:crossBetween val="midCat"/>
        <c:dispUnits/>
      </c:valAx>
      <c:spPr>
        <a:noFill/>
        <a:ln>
          <a:noFill/>
        </a:ln>
      </c:spPr>
    </c:plotArea>
    <c:legend>
      <c:legendPos val="b"/>
      <c:legendEntry>
        <c:idx val="3"/>
        <c:delete val="1"/>
      </c:legendEntry>
      <c:legendEntry>
        <c:idx val="4"/>
        <c:delete val="1"/>
      </c:legendEntry>
      <c:layout>
        <c:manualLayout>
          <c:xMode val="edge"/>
          <c:yMode val="edge"/>
          <c:x val="0.089"/>
          <c:y val="0.87275"/>
          <c:w val="0.9"/>
          <c:h val="0.12575"/>
        </c:manualLayout>
      </c:layout>
      <c:overlay val="0"/>
    </c:legend>
    <c:plotVisOnly val="1"/>
    <c:dispBlanksAs val="gap"/>
    <c:showDLblsOverMax val="0"/>
  </c:chart>
  <c:spPr>
    <a:ln>
      <a:noFill/>
    </a:ln>
  </c:spPr>
  <c:lang xmlns:c="http://schemas.openxmlformats.org/drawingml/2006/chart" val="en-US"/>
  <c:printSettings xmlns:c="http://schemas.openxmlformats.org/drawingml/2006/chart">
    <c:headerFooter/>
    <c:pageMargins b="0.75000000000000344" l="0.70000000000000062" r="0.70000000000000062" t="0.7500000000000034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Cost!$I$37</c:f>
              <c:strCache>
                <c:ptCount val="1"/>
                <c:pt idx="0">
                  <c:v>Field 1</c:v>
                </c:pt>
              </c:strCache>
            </c:strRef>
          </c:tx>
          <c:spPr>
            <a:solidFill>
              <a:schemeClr val="accent3">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1"/>
            <c:showPercent val="0"/>
            <c:separator>
</c:separator>
          </c:dLbls>
          <c:cat>
            <c:strRef>
              <c:f>Cost!#REF!</c:f>
            </c:strRef>
          </c:cat>
          <c:val>
            <c:numRef>
              <c:f>Cost!$I$44</c:f>
              <c:numCache/>
            </c:numRef>
          </c:val>
        </c:ser>
        <c:ser>
          <c:idx val="1"/>
          <c:order val="1"/>
          <c:tx>
            <c:strRef>
              <c:f>Cost!$K$37</c:f>
              <c:strCache>
                <c:ptCount val="1"/>
                <c:pt idx="0">
                  <c:v>Field 2</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separator>
</c:separator>
          </c:dLbls>
          <c:cat>
            <c:strRef>
              <c:f>Cost!#REF!</c:f>
            </c:strRef>
          </c:cat>
          <c:val>
            <c:numRef>
              <c:f>Cost!$K$44</c:f>
              <c:numCache/>
            </c:numRef>
          </c:val>
        </c:ser>
        <c:ser>
          <c:idx val="2"/>
          <c:order val="2"/>
          <c:tx>
            <c:strRef>
              <c:f>Cost!$M$37</c:f>
              <c:strCache>
                <c:ptCount val="1"/>
                <c:pt idx="0">
                  <c:v>Field 3</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separator>
</c:separator>
          </c:dLbls>
          <c:cat>
            <c:strRef>
              <c:f>Cost!#REF!</c:f>
            </c:strRef>
          </c:cat>
          <c:val>
            <c:numRef>
              <c:f>Cost!$M$44</c:f>
              <c:numCache/>
            </c:numRef>
          </c:val>
        </c:ser>
        <c:overlap val="-50"/>
        <c:gapWidth val="50"/>
        <c:axId val="50057801"/>
        <c:axId val="47867026"/>
      </c:barChart>
      <c:catAx>
        <c:axId val="50057801"/>
        <c:scaling>
          <c:orientation val="minMax"/>
        </c:scaling>
        <c:axPos val="b"/>
        <c:delete val="0"/>
        <c:numFmt formatCode="0.00_)" sourceLinked="1"/>
        <c:majorTickMark val="out"/>
        <c:minorTickMark val="none"/>
        <c:tickLblPos val="none"/>
        <c:crossAx val="47867026"/>
        <c:crosses val="autoZero"/>
        <c:auto val="0"/>
        <c:lblOffset val="100"/>
        <c:noMultiLvlLbl val="0"/>
      </c:catAx>
      <c:valAx>
        <c:axId val="47867026"/>
        <c:scaling>
          <c:orientation val="minMax"/>
        </c:scaling>
        <c:axPos val="l"/>
        <c:title>
          <c:tx>
            <c:rich>
              <a:bodyPr vert="horz" rot="-5400000" anchor="ctr"/>
              <a:lstStyle/>
              <a:p>
                <a:pPr algn="ctr">
                  <a:defRPr/>
                </a:pPr>
                <a:r>
                  <a:rPr lang="en-US" cap="none" u="none" baseline="0">
                    <a:latin typeface="SWISS"/>
                    <a:ea typeface="SWISS"/>
                    <a:cs typeface="SWISS"/>
                  </a:rPr>
                  <a:t>Annual Cost</a:t>
                </a:r>
                <a:r>
                  <a:rPr lang="en-US" cap="none" u="none" baseline="0">
                    <a:latin typeface="SWISS"/>
                    <a:ea typeface="SWISS"/>
                    <a:cs typeface="SWISS"/>
                  </a:rPr>
                  <a:t> Savings</a:t>
                </a:r>
              </a:p>
            </c:rich>
          </c:tx>
          <c:layout/>
          <c:overlay val="0"/>
          <c:spPr>
            <a:noFill/>
            <a:ln>
              <a:noFill/>
            </a:ln>
          </c:spPr>
        </c:title>
        <c:delete val="0"/>
        <c:numFmt formatCode="&quot;$&quot;#,##0" sourceLinked="1"/>
        <c:majorTickMark val="out"/>
        <c:minorTickMark val="none"/>
        <c:tickLblPos val="nextTo"/>
        <c:crossAx val="5005780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b="1" u="none" baseline="0">
                <a:latin typeface="Arial"/>
                <a:ea typeface="Arial"/>
                <a:cs typeface="Arial"/>
              </a:rPr>
              <a:t>Water Destination Graph</a:t>
            </a:r>
          </a:p>
        </c:rich>
      </c:tx>
      <c:layout/>
      <c:overlay val="0"/>
      <c:spPr>
        <a:noFill/>
        <a:ln>
          <a:noFill/>
        </a:ln>
      </c:spPr>
    </c:title>
    <c:plotArea>
      <c:layout/>
      <c:areaChart>
        <c:grouping val="stacked"/>
        <c:varyColors val="0"/>
        <c:ser>
          <c:idx val="0"/>
          <c:order val="0"/>
          <c:tx>
            <c:strRef>
              <c:f>'DU1'!$AA$57</c:f>
              <c:strCache>
                <c:ptCount val="1"/>
                <c:pt idx="0">
                  <c:v>wet root</c:v>
                </c:pt>
              </c:strCache>
            </c:strRef>
          </c:tx>
          <c:spPr>
            <a:pattFill prst="ltVert">
              <a:fgClr>
                <a:schemeClr val="bg2">
                  <a:lumMod val="25000"/>
                </a:schemeClr>
              </a:fgClr>
              <a:bgClr>
                <a:schemeClr val="tx2">
                  <a:lumMod val="40000"/>
                  <a:lumOff val="60000"/>
                </a:schemeClr>
              </a:bgClr>
            </a:pattFill>
          </c:spPr>
          <c:extLst>
            <c:ext xmlns:c14="http://schemas.microsoft.com/office/drawing/2007/8/2/chart" uri="{6F2FDCE9-48DA-4B69-8628-5D25D57E5C99}">
              <c14:invertSolidFillFmt>
                <c14:spPr>
                  <a:solidFill>
                    <a:srgbClr val="8CB3E4"/>
                  </a:solidFill>
                </c14:spPr>
              </c14:invertSolidFillFmt>
            </c:ext>
          </c:extLst>
          <c:dLbls>
            <c:numFmt formatCode="General" sourceLinked="1"/>
            <c:showLegendKey val="0"/>
            <c:showVal val="0"/>
            <c:showBubbleSize val="0"/>
            <c:showCatName val="0"/>
            <c:showSerName val="0"/>
            <c:showPercent val="0"/>
          </c:dLbls>
          <c:val>
            <c:numRef>
              <c:f>'DU1'!$AA$58:$AA$60</c:f>
              <c:numCache/>
            </c:numRef>
          </c:val>
        </c:ser>
        <c:ser>
          <c:idx val="1"/>
          <c:order val="1"/>
          <c:tx>
            <c:strRef>
              <c:f>'DU1'!$AB$57</c:f>
              <c:strCache>
                <c:ptCount val="1"/>
                <c:pt idx="0">
                  <c:v>dry root</c:v>
                </c:pt>
              </c:strCache>
            </c:strRef>
          </c:tx>
          <c:spPr>
            <a:pattFill prst="ltVert">
              <a:fgClr>
                <a:schemeClr val="bg2">
                  <a:lumMod val="25000"/>
                </a:schemeClr>
              </a:fgClr>
              <a:bgClr>
                <a:schemeClr val="bg2">
                  <a:lumMod val="90000"/>
                </a:schemeClr>
              </a:bgClr>
            </a:pattFill>
            <a:ln w="25400">
              <a:noFill/>
            </a:ln>
          </c:spPr>
          <c:extLst>
            <c:ext xmlns:c14="http://schemas.microsoft.com/office/drawing/2007/8/2/chart" uri="{6F2FDCE9-48DA-4B69-8628-5D25D57E5C99}">
              <c14:invertSolidFillFmt>
                <c14:spPr>
                  <a:solidFill>
                    <a:srgbClr val="DDD9C3"/>
                  </a:solidFill>
                </c14:spPr>
              </c14:invertSolidFillFmt>
            </c:ext>
          </c:extLst>
          <c:dLbls>
            <c:numFmt formatCode="General" sourceLinked="1"/>
            <c:showLegendKey val="0"/>
            <c:showVal val="0"/>
            <c:showBubbleSize val="0"/>
            <c:showCatName val="0"/>
            <c:showSerName val="0"/>
            <c:showPercent val="0"/>
          </c:dLbls>
          <c:val>
            <c:numRef>
              <c:f>'DU1'!$AB$58:$AB$60</c:f>
              <c:numCache/>
            </c:numRef>
          </c:val>
        </c:ser>
        <c:ser>
          <c:idx val="2"/>
          <c:order val="2"/>
          <c:tx>
            <c:strRef>
              <c:f>'DU1'!$AC$57</c:f>
              <c:strCache>
                <c:ptCount val="1"/>
                <c:pt idx="0">
                  <c:v>wet under root</c:v>
                </c:pt>
              </c:strCache>
            </c:strRef>
          </c:tx>
          <c:spPr>
            <a:pattFill prst="smConfetti">
              <a:fgClr>
                <a:schemeClr val="bg2">
                  <a:lumMod val="25000"/>
                </a:schemeClr>
              </a:fgClr>
              <a:bgClr>
                <a:schemeClr val="tx2">
                  <a:lumMod val="40000"/>
                  <a:lumOff val="60000"/>
                </a:schemeClr>
              </a:bgClr>
            </a:pattFill>
            <a:ln w="25400">
              <a:noFill/>
            </a:ln>
          </c:spPr>
          <c:extLst>
            <c:ext xmlns:c14="http://schemas.microsoft.com/office/drawing/2007/8/2/chart" uri="{6F2FDCE9-48DA-4B69-8628-5D25D57E5C99}">
              <c14:invertSolidFillFmt>
                <c14:spPr>
                  <a:solidFill>
                    <a:srgbClr val="8CB3E4"/>
                  </a:solidFill>
                </c14:spPr>
              </c14:invertSolidFillFmt>
            </c:ext>
          </c:extLst>
          <c:dLbls>
            <c:numFmt formatCode="General" sourceLinked="1"/>
            <c:showLegendKey val="0"/>
            <c:showVal val="0"/>
            <c:showBubbleSize val="0"/>
            <c:showCatName val="0"/>
            <c:showSerName val="0"/>
            <c:showPercent val="0"/>
          </c:dLbls>
          <c:val>
            <c:numRef>
              <c:f>'DU1'!$AC$58:$AC$60</c:f>
              <c:numCache/>
            </c:numRef>
          </c:val>
        </c:ser>
        <c:ser>
          <c:idx val="3"/>
          <c:order val="3"/>
          <c:tx>
            <c:strRef>
              <c:f>'DU1'!$AD$57</c:f>
              <c:strCache>
                <c:ptCount val="1"/>
                <c:pt idx="0">
                  <c:v>dry under root</c:v>
                </c:pt>
              </c:strCache>
            </c:strRef>
          </c:tx>
          <c:spPr>
            <a:pattFill prst="smConfetti">
              <a:fgClr>
                <a:schemeClr val="bg2">
                  <a:lumMod val="25000"/>
                </a:schemeClr>
              </a:fgClr>
              <a:bgClr>
                <a:schemeClr val="bg2">
                  <a:lumMod val="90000"/>
                </a:schemeClr>
              </a:bgClr>
            </a:pattFill>
            <a:ln w="25400">
              <a:noFill/>
            </a:ln>
          </c:spPr>
          <c:extLst>
            <c:ext xmlns:c14="http://schemas.microsoft.com/office/drawing/2007/8/2/chart" uri="{6F2FDCE9-48DA-4B69-8628-5D25D57E5C99}">
              <c14:invertSolidFillFmt>
                <c14:spPr>
                  <a:solidFill>
                    <a:srgbClr val="DDD9C3"/>
                  </a:solidFill>
                </c14:spPr>
              </c14:invertSolidFillFmt>
            </c:ext>
          </c:extLst>
          <c:dLbls>
            <c:numFmt formatCode="General" sourceLinked="1"/>
            <c:showLegendKey val="0"/>
            <c:showVal val="0"/>
            <c:showBubbleSize val="0"/>
            <c:showCatName val="0"/>
            <c:showSerName val="0"/>
            <c:showPercent val="0"/>
          </c:dLbls>
          <c:val>
            <c:numRef>
              <c:f>'DU1'!$AD$58:$AD$60</c:f>
              <c:numCache/>
            </c:numRef>
          </c:val>
        </c:ser>
        <c:axId val="28150051"/>
        <c:axId val="52023868"/>
      </c:areaChart>
      <c:catAx>
        <c:axId val="28150051"/>
        <c:scaling>
          <c:orientation val="minMax"/>
        </c:scaling>
        <c:axPos val="b"/>
        <c:delete val="1"/>
        <c:majorTickMark val="out"/>
        <c:minorTickMark val="none"/>
        <c:tickLblPos val="none"/>
        <c:crossAx val="52023868"/>
        <c:crosses val="autoZero"/>
        <c:auto val="1"/>
        <c:lblOffset val="100"/>
        <c:noMultiLvlLbl val="0"/>
      </c:catAx>
      <c:valAx>
        <c:axId val="52023868"/>
        <c:scaling>
          <c:orientation val="minMax"/>
        </c:scaling>
        <c:axPos val="l"/>
        <c:title>
          <c:tx>
            <c:rich>
              <a:bodyPr vert="horz" rot="-5400000" anchor="ctr"/>
              <a:lstStyle/>
              <a:p>
                <a:pPr algn="ctr">
                  <a:defRPr/>
                </a:pPr>
                <a:r>
                  <a:rPr lang="en-US" cap="none" u="none" baseline="0">
                    <a:latin typeface="SWISS"/>
                    <a:ea typeface="SWISS"/>
                    <a:cs typeface="SWISS"/>
                  </a:rPr>
                  <a:t>Irrigation</a:t>
                </a:r>
                <a:r>
                  <a:rPr lang="en-US" cap="none" u="none" baseline="0">
                    <a:latin typeface="SWISS"/>
                    <a:ea typeface="SWISS"/>
                    <a:cs typeface="SWISS"/>
                  </a:rPr>
                  <a:t> Infiltration Depth (inches)</a:t>
                </a:r>
              </a:p>
            </c:rich>
          </c:tx>
          <c:layout/>
          <c:overlay val="0"/>
          <c:spPr>
            <a:noFill/>
            <a:ln>
              <a:noFill/>
            </a:ln>
          </c:spPr>
        </c:title>
        <c:majorGridlines/>
        <c:delete val="0"/>
        <c:numFmt formatCode="0_);\(0\)" sourceLinked="0"/>
        <c:majorTickMark val="out"/>
        <c:minorTickMark val="none"/>
        <c:tickLblPos val="nextTo"/>
        <c:crossAx val="28150051"/>
        <c:crosses val="autoZero"/>
        <c:crossBetween val="midCat"/>
        <c:dispUnits/>
        <c:majorUnit val="1"/>
      </c:valAx>
    </c:plotArea>
    <c:legend>
      <c:legendPos val="b"/>
      <c:layout/>
      <c:overlay val="0"/>
    </c:legend>
    <c:plotVisOnly val="1"/>
    <c:dispBlanksAs val="zero"/>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b="1" i="0" u="none" baseline="0">
                <a:latin typeface="Arial"/>
                <a:ea typeface="Arial"/>
                <a:cs typeface="Arial"/>
              </a:rPr>
              <a:t>Water Destination Graph</a:t>
            </a:r>
          </a:p>
        </c:rich>
      </c:tx>
      <c:layout/>
      <c:overlay val="0"/>
      <c:spPr>
        <a:noFill/>
        <a:ln>
          <a:noFill/>
        </a:ln>
      </c:spPr>
    </c:title>
    <c:plotArea>
      <c:layout/>
      <c:areaChart>
        <c:grouping val="stacked"/>
        <c:varyColors val="0"/>
        <c:ser>
          <c:idx val="0"/>
          <c:order val="0"/>
          <c:tx>
            <c:strRef>
              <c:f>'DU2'!$AA$57</c:f>
              <c:strCache>
                <c:ptCount val="1"/>
                <c:pt idx="0">
                  <c:v>wet root</c:v>
                </c:pt>
              </c:strCache>
            </c:strRef>
          </c:tx>
          <c:spPr>
            <a:pattFill prst="ltVert">
              <a:fgClr>
                <a:schemeClr val="bg2">
                  <a:lumMod val="25000"/>
                </a:schemeClr>
              </a:fgClr>
              <a:bgClr>
                <a:schemeClr val="tx2">
                  <a:lumMod val="40000"/>
                  <a:lumOff val="60000"/>
                </a:schemeClr>
              </a:bgClr>
            </a:pattFill>
          </c:spPr>
          <c:extLst>
            <c:ext xmlns:c14="http://schemas.microsoft.com/office/drawing/2007/8/2/chart" uri="{6F2FDCE9-48DA-4B69-8628-5D25D57E5C99}">
              <c14:invertSolidFillFmt>
                <c14:spPr>
                  <a:solidFill>
                    <a:srgbClr val="8CB3E4"/>
                  </a:solidFill>
                </c14:spPr>
              </c14:invertSolidFillFmt>
            </c:ext>
          </c:extLst>
          <c:dLbls>
            <c:numFmt formatCode="General" sourceLinked="1"/>
            <c:showLegendKey val="0"/>
            <c:showVal val="0"/>
            <c:showBubbleSize val="0"/>
            <c:showCatName val="0"/>
            <c:showSerName val="0"/>
            <c:showPercent val="0"/>
          </c:dLbls>
          <c:val>
            <c:numRef>
              <c:f>'DU2'!$AA$58:$AA$117</c:f>
              <c:numCache/>
            </c:numRef>
          </c:val>
        </c:ser>
        <c:ser>
          <c:idx val="1"/>
          <c:order val="1"/>
          <c:tx>
            <c:strRef>
              <c:f>'DU2'!$AB$57</c:f>
              <c:strCache>
                <c:ptCount val="1"/>
                <c:pt idx="0">
                  <c:v>dry root</c:v>
                </c:pt>
              </c:strCache>
            </c:strRef>
          </c:tx>
          <c:spPr>
            <a:pattFill prst="ltVert">
              <a:fgClr>
                <a:schemeClr val="bg2">
                  <a:lumMod val="25000"/>
                </a:schemeClr>
              </a:fgClr>
              <a:bgClr>
                <a:schemeClr val="bg2">
                  <a:lumMod val="90000"/>
                </a:schemeClr>
              </a:bgClr>
            </a:pattFill>
            <a:ln w="25400">
              <a:noFill/>
            </a:ln>
          </c:spPr>
          <c:extLst>
            <c:ext xmlns:c14="http://schemas.microsoft.com/office/drawing/2007/8/2/chart" uri="{6F2FDCE9-48DA-4B69-8628-5D25D57E5C99}">
              <c14:invertSolidFillFmt>
                <c14:spPr>
                  <a:solidFill>
                    <a:srgbClr val="DDD9C3"/>
                  </a:solidFill>
                </c14:spPr>
              </c14:invertSolidFillFmt>
            </c:ext>
          </c:extLst>
          <c:dLbls>
            <c:numFmt formatCode="General" sourceLinked="1"/>
            <c:showLegendKey val="0"/>
            <c:showVal val="0"/>
            <c:showBubbleSize val="0"/>
            <c:showCatName val="0"/>
            <c:showSerName val="0"/>
            <c:showPercent val="0"/>
          </c:dLbls>
          <c:val>
            <c:numRef>
              <c:f>'DU2'!$AB$58:$AB$117</c:f>
              <c:numCache/>
            </c:numRef>
          </c:val>
        </c:ser>
        <c:ser>
          <c:idx val="2"/>
          <c:order val="2"/>
          <c:tx>
            <c:strRef>
              <c:f>'DU2'!$AC$57</c:f>
              <c:strCache>
                <c:ptCount val="1"/>
                <c:pt idx="0">
                  <c:v>wet under root</c:v>
                </c:pt>
              </c:strCache>
            </c:strRef>
          </c:tx>
          <c:spPr>
            <a:pattFill prst="smConfetti">
              <a:fgClr>
                <a:schemeClr val="bg2">
                  <a:lumMod val="25000"/>
                </a:schemeClr>
              </a:fgClr>
              <a:bgClr>
                <a:schemeClr val="tx2">
                  <a:lumMod val="40000"/>
                  <a:lumOff val="60000"/>
                </a:schemeClr>
              </a:bgClr>
            </a:pattFill>
            <a:ln w="25400">
              <a:noFill/>
            </a:ln>
          </c:spPr>
          <c:extLst>
            <c:ext xmlns:c14="http://schemas.microsoft.com/office/drawing/2007/8/2/chart" uri="{6F2FDCE9-48DA-4B69-8628-5D25D57E5C99}">
              <c14:invertSolidFillFmt>
                <c14:spPr>
                  <a:solidFill>
                    <a:srgbClr val="8CB3E4"/>
                  </a:solidFill>
                </c14:spPr>
              </c14:invertSolidFillFmt>
            </c:ext>
          </c:extLst>
          <c:dLbls>
            <c:numFmt formatCode="General" sourceLinked="1"/>
            <c:showLegendKey val="0"/>
            <c:showVal val="0"/>
            <c:showBubbleSize val="0"/>
            <c:showCatName val="0"/>
            <c:showSerName val="0"/>
            <c:showPercent val="0"/>
          </c:dLbls>
          <c:val>
            <c:numRef>
              <c:f>'DU2'!$AC$58:$AC$117</c:f>
              <c:numCache/>
            </c:numRef>
          </c:val>
        </c:ser>
        <c:ser>
          <c:idx val="3"/>
          <c:order val="3"/>
          <c:tx>
            <c:strRef>
              <c:f>'DU2'!$AD$57</c:f>
              <c:strCache>
                <c:ptCount val="1"/>
                <c:pt idx="0">
                  <c:v>dry under root</c:v>
                </c:pt>
              </c:strCache>
            </c:strRef>
          </c:tx>
          <c:spPr>
            <a:pattFill prst="smConfetti">
              <a:fgClr>
                <a:schemeClr val="bg2">
                  <a:lumMod val="25000"/>
                </a:schemeClr>
              </a:fgClr>
              <a:bgClr>
                <a:schemeClr val="bg2">
                  <a:lumMod val="90000"/>
                </a:schemeClr>
              </a:bgClr>
            </a:pattFill>
            <a:ln w="25400">
              <a:noFill/>
            </a:ln>
          </c:spPr>
          <c:extLst>
            <c:ext xmlns:c14="http://schemas.microsoft.com/office/drawing/2007/8/2/chart" uri="{6F2FDCE9-48DA-4B69-8628-5D25D57E5C99}">
              <c14:invertSolidFillFmt>
                <c14:spPr>
                  <a:solidFill>
                    <a:srgbClr val="DDD9C3"/>
                  </a:solidFill>
                </c14:spPr>
              </c14:invertSolidFillFmt>
            </c:ext>
          </c:extLst>
          <c:dLbls>
            <c:numFmt formatCode="General" sourceLinked="1"/>
            <c:showLegendKey val="0"/>
            <c:showVal val="0"/>
            <c:showBubbleSize val="0"/>
            <c:showCatName val="0"/>
            <c:showSerName val="0"/>
            <c:showPercent val="0"/>
          </c:dLbls>
          <c:val>
            <c:numRef>
              <c:f>'DU2'!$AD$58:$AD$117</c:f>
              <c:numCache/>
            </c:numRef>
          </c:val>
        </c:ser>
        <c:axId val="65561629"/>
        <c:axId val="53183750"/>
      </c:areaChart>
      <c:catAx>
        <c:axId val="65561629"/>
        <c:scaling>
          <c:orientation val="minMax"/>
        </c:scaling>
        <c:axPos val="b"/>
        <c:delete val="1"/>
        <c:majorTickMark val="out"/>
        <c:minorTickMark val="none"/>
        <c:tickLblPos val="none"/>
        <c:crossAx val="53183750"/>
        <c:crosses val="autoZero"/>
        <c:auto val="1"/>
        <c:lblOffset val="100"/>
        <c:noMultiLvlLbl val="0"/>
      </c:catAx>
      <c:valAx>
        <c:axId val="53183750"/>
        <c:scaling>
          <c:orientation val="minMax"/>
        </c:scaling>
        <c:axPos val="l"/>
        <c:title>
          <c:tx>
            <c:rich>
              <a:bodyPr vert="horz" rot="-5400000" anchor="ctr"/>
              <a:lstStyle/>
              <a:p>
                <a:pPr algn="ctr">
                  <a:defRPr/>
                </a:pPr>
                <a:r>
                  <a:rPr lang="en-US" cap="none" u="none" baseline="0">
                    <a:latin typeface="SWISS"/>
                    <a:ea typeface="SWISS"/>
                    <a:cs typeface="SWISS"/>
                  </a:rPr>
                  <a:t>Irrigation</a:t>
                </a:r>
                <a:r>
                  <a:rPr lang="en-US" cap="none" u="none" baseline="0">
                    <a:latin typeface="SWISS"/>
                    <a:ea typeface="SWISS"/>
                    <a:cs typeface="SWISS"/>
                  </a:rPr>
                  <a:t> Infiltration Depth (inches)</a:t>
                </a:r>
              </a:p>
            </c:rich>
          </c:tx>
          <c:layout/>
          <c:overlay val="0"/>
          <c:spPr>
            <a:noFill/>
            <a:ln>
              <a:noFill/>
            </a:ln>
          </c:spPr>
        </c:title>
        <c:majorGridlines/>
        <c:delete val="0"/>
        <c:numFmt formatCode="0_);\(0\)" sourceLinked="0"/>
        <c:majorTickMark val="out"/>
        <c:minorTickMark val="none"/>
        <c:tickLblPos val="nextTo"/>
        <c:crossAx val="65561629"/>
        <c:crosses val="autoZero"/>
        <c:crossBetween val="midCat"/>
        <c:dispUnits/>
        <c:majorUnit val="1"/>
      </c:valAx>
    </c:plotArea>
    <c:legend>
      <c:legendPos val="b"/>
      <c:layout/>
      <c:overlay val="0"/>
    </c:legend>
    <c:plotVisOnly val="1"/>
    <c:dispBlanksAs val="zero"/>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1400" b="1" i="0" u="none" baseline="0">
                <a:latin typeface="Arial"/>
                <a:ea typeface="Arial"/>
                <a:cs typeface="Arial"/>
              </a:rPr>
              <a:t>Water Destination Graph</a:t>
            </a:r>
          </a:p>
        </c:rich>
      </c:tx>
      <c:layout/>
      <c:overlay val="0"/>
      <c:spPr>
        <a:noFill/>
        <a:ln>
          <a:noFill/>
        </a:ln>
      </c:spPr>
    </c:title>
    <c:plotArea>
      <c:layout/>
      <c:areaChart>
        <c:grouping val="stacked"/>
        <c:varyColors val="0"/>
        <c:ser>
          <c:idx val="0"/>
          <c:order val="0"/>
          <c:tx>
            <c:strRef>
              <c:f>'DU3'!$AA$57</c:f>
              <c:strCache>
                <c:ptCount val="1"/>
                <c:pt idx="0">
                  <c:v>wet root</c:v>
                </c:pt>
              </c:strCache>
            </c:strRef>
          </c:tx>
          <c:spPr>
            <a:pattFill prst="ltVert">
              <a:fgClr>
                <a:schemeClr val="bg2">
                  <a:lumMod val="25000"/>
                </a:schemeClr>
              </a:fgClr>
              <a:bgClr>
                <a:schemeClr val="tx2">
                  <a:lumMod val="40000"/>
                  <a:lumOff val="60000"/>
                </a:schemeClr>
              </a:bgClr>
            </a:pattFill>
          </c:spPr>
          <c:extLst>
            <c:ext xmlns:c14="http://schemas.microsoft.com/office/drawing/2007/8/2/chart" uri="{6F2FDCE9-48DA-4B69-8628-5D25D57E5C99}">
              <c14:invertSolidFillFmt>
                <c14:spPr>
                  <a:solidFill>
                    <a:srgbClr val="8CB3E4"/>
                  </a:solidFill>
                </c14:spPr>
              </c14:invertSolidFillFmt>
            </c:ext>
          </c:extLst>
          <c:dLbls>
            <c:numFmt formatCode="General" sourceLinked="1"/>
            <c:showLegendKey val="0"/>
            <c:showVal val="0"/>
            <c:showBubbleSize val="0"/>
            <c:showCatName val="0"/>
            <c:showSerName val="0"/>
            <c:showPercent val="0"/>
          </c:dLbls>
          <c:val>
            <c:numRef>
              <c:f>'DU3'!$AA$58:$AA$117</c:f>
              <c:numCache/>
            </c:numRef>
          </c:val>
        </c:ser>
        <c:ser>
          <c:idx val="1"/>
          <c:order val="1"/>
          <c:tx>
            <c:strRef>
              <c:f>'DU3'!$AB$57</c:f>
              <c:strCache>
                <c:ptCount val="1"/>
                <c:pt idx="0">
                  <c:v>dry root</c:v>
                </c:pt>
              </c:strCache>
            </c:strRef>
          </c:tx>
          <c:spPr>
            <a:pattFill prst="ltVert">
              <a:fgClr>
                <a:schemeClr val="bg2">
                  <a:lumMod val="25000"/>
                </a:schemeClr>
              </a:fgClr>
              <a:bgClr>
                <a:schemeClr val="bg2">
                  <a:lumMod val="90000"/>
                </a:schemeClr>
              </a:bgClr>
            </a:pattFill>
            <a:ln w="25400">
              <a:noFill/>
            </a:ln>
          </c:spPr>
          <c:extLst>
            <c:ext xmlns:c14="http://schemas.microsoft.com/office/drawing/2007/8/2/chart" uri="{6F2FDCE9-48DA-4B69-8628-5D25D57E5C99}">
              <c14:invertSolidFillFmt>
                <c14:spPr>
                  <a:solidFill>
                    <a:srgbClr val="DDD9C3"/>
                  </a:solidFill>
                </c14:spPr>
              </c14:invertSolidFillFmt>
            </c:ext>
          </c:extLst>
          <c:dLbls>
            <c:numFmt formatCode="General" sourceLinked="1"/>
            <c:showLegendKey val="0"/>
            <c:showVal val="0"/>
            <c:showBubbleSize val="0"/>
            <c:showCatName val="0"/>
            <c:showSerName val="0"/>
            <c:showPercent val="0"/>
          </c:dLbls>
          <c:val>
            <c:numRef>
              <c:f>'DU3'!$AB$58:$AB$117</c:f>
              <c:numCache/>
            </c:numRef>
          </c:val>
        </c:ser>
        <c:ser>
          <c:idx val="2"/>
          <c:order val="2"/>
          <c:tx>
            <c:strRef>
              <c:f>'DU3'!$AC$57</c:f>
              <c:strCache>
                <c:ptCount val="1"/>
                <c:pt idx="0">
                  <c:v>wet under root</c:v>
                </c:pt>
              </c:strCache>
            </c:strRef>
          </c:tx>
          <c:spPr>
            <a:pattFill prst="smConfetti">
              <a:fgClr>
                <a:schemeClr val="bg2">
                  <a:lumMod val="25000"/>
                </a:schemeClr>
              </a:fgClr>
              <a:bgClr>
                <a:schemeClr val="tx2">
                  <a:lumMod val="40000"/>
                  <a:lumOff val="60000"/>
                </a:schemeClr>
              </a:bgClr>
            </a:pattFill>
            <a:ln w="25400">
              <a:noFill/>
            </a:ln>
          </c:spPr>
          <c:extLst>
            <c:ext xmlns:c14="http://schemas.microsoft.com/office/drawing/2007/8/2/chart" uri="{6F2FDCE9-48DA-4B69-8628-5D25D57E5C99}">
              <c14:invertSolidFillFmt>
                <c14:spPr>
                  <a:solidFill>
                    <a:srgbClr val="8CB3E4"/>
                  </a:solidFill>
                </c14:spPr>
              </c14:invertSolidFillFmt>
            </c:ext>
          </c:extLst>
          <c:dLbls>
            <c:numFmt formatCode="General" sourceLinked="1"/>
            <c:showLegendKey val="0"/>
            <c:showVal val="0"/>
            <c:showBubbleSize val="0"/>
            <c:showCatName val="0"/>
            <c:showSerName val="0"/>
            <c:showPercent val="0"/>
          </c:dLbls>
          <c:val>
            <c:numRef>
              <c:f>'DU3'!$AC$58:$AC$117</c:f>
              <c:numCache/>
            </c:numRef>
          </c:val>
        </c:ser>
        <c:ser>
          <c:idx val="3"/>
          <c:order val="3"/>
          <c:tx>
            <c:strRef>
              <c:f>'DU3'!$AD$57</c:f>
              <c:strCache>
                <c:ptCount val="1"/>
                <c:pt idx="0">
                  <c:v>dry under root</c:v>
                </c:pt>
              </c:strCache>
            </c:strRef>
          </c:tx>
          <c:spPr>
            <a:pattFill prst="smConfetti">
              <a:fgClr>
                <a:schemeClr val="bg2">
                  <a:lumMod val="25000"/>
                </a:schemeClr>
              </a:fgClr>
              <a:bgClr>
                <a:schemeClr val="bg2">
                  <a:lumMod val="90000"/>
                </a:schemeClr>
              </a:bgClr>
            </a:pattFill>
            <a:ln w="25400">
              <a:noFill/>
            </a:ln>
          </c:spPr>
          <c:extLst>
            <c:ext xmlns:c14="http://schemas.microsoft.com/office/drawing/2007/8/2/chart" uri="{6F2FDCE9-48DA-4B69-8628-5D25D57E5C99}">
              <c14:invertSolidFillFmt>
                <c14:spPr>
                  <a:solidFill>
                    <a:srgbClr val="DDD9C3"/>
                  </a:solidFill>
                </c14:spPr>
              </c14:invertSolidFillFmt>
            </c:ext>
          </c:extLst>
          <c:dLbls>
            <c:numFmt formatCode="General" sourceLinked="1"/>
            <c:showLegendKey val="0"/>
            <c:showVal val="0"/>
            <c:showBubbleSize val="0"/>
            <c:showCatName val="0"/>
            <c:showSerName val="0"/>
            <c:showPercent val="0"/>
          </c:dLbls>
          <c:val>
            <c:numRef>
              <c:f>'DU3'!$AD$58:$AD$117</c:f>
              <c:numCache/>
            </c:numRef>
          </c:val>
        </c:ser>
        <c:axId val="8891703"/>
        <c:axId val="12916464"/>
      </c:areaChart>
      <c:catAx>
        <c:axId val="8891703"/>
        <c:scaling>
          <c:orientation val="minMax"/>
        </c:scaling>
        <c:axPos val="b"/>
        <c:delete val="1"/>
        <c:majorTickMark val="out"/>
        <c:minorTickMark val="none"/>
        <c:tickLblPos val="none"/>
        <c:crossAx val="12916464"/>
        <c:crosses val="autoZero"/>
        <c:auto val="1"/>
        <c:lblOffset val="100"/>
        <c:noMultiLvlLbl val="0"/>
      </c:catAx>
      <c:valAx>
        <c:axId val="12916464"/>
        <c:scaling>
          <c:orientation val="minMax"/>
        </c:scaling>
        <c:axPos val="l"/>
        <c:title>
          <c:tx>
            <c:rich>
              <a:bodyPr vert="horz" rot="-5400000" anchor="ctr"/>
              <a:lstStyle/>
              <a:p>
                <a:pPr algn="ctr">
                  <a:defRPr/>
                </a:pPr>
                <a:r>
                  <a:rPr lang="en-US" cap="none" u="none" baseline="0">
                    <a:latin typeface="SWISS"/>
                    <a:ea typeface="SWISS"/>
                    <a:cs typeface="SWISS"/>
                  </a:rPr>
                  <a:t>Irrigation</a:t>
                </a:r>
                <a:r>
                  <a:rPr lang="en-US" cap="none" u="none" baseline="0">
                    <a:latin typeface="SWISS"/>
                    <a:ea typeface="SWISS"/>
                    <a:cs typeface="SWISS"/>
                  </a:rPr>
                  <a:t> Infiltration Depth (inches)</a:t>
                </a:r>
              </a:p>
            </c:rich>
          </c:tx>
          <c:layout/>
          <c:overlay val="0"/>
          <c:spPr>
            <a:noFill/>
            <a:ln>
              <a:noFill/>
            </a:ln>
          </c:spPr>
        </c:title>
        <c:majorGridlines/>
        <c:delete val="0"/>
        <c:numFmt formatCode="0_);\(0\)" sourceLinked="0"/>
        <c:majorTickMark val="out"/>
        <c:minorTickMark val="none"/>
        <c:tickLblPos val="nextTo"/>
        <c:crossAx val="8891703"/>
        <c:crosses val="autoZero"/>
        <c:crossBetween val="midCat"/>
        <c:dispUnits/>
        <c:majorUnit val="1"/>
      </c:valAx>
    </c:plotArea>
    <c:legend>
      <c:legendPos val="b"/>
      <c:layout/>
      <c:overlay val="0"/>
    </c:legend>
    <c:plotVisOnly val="1"/>
    <c:dispBlanksAs val="zero"/>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orientation="portrait"/>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u="none" baseline="0">
                <a:latin typeface="Arial"/>
                <a:ea typeface="Arial"/>
                <a:cs typeface="Arial"/>
              </a:rPr>
              <a:t>Irrigation Scheduling Analysis</a:t>
            </a:r>
          </a:p>
        </c:rich>
      </c:tx>
      <c:layout>
        <c:manualLayout>
          <c:xMode val="edge"/>
          <c:yMode val="edge"/>
          <c:x val="0.2985"/>
          <c:y val="0.01075"/>
        </c:manualLayout>
      </c:layout>
      <c:overlay val="0"/>
      <c:spPr>
        <a:noFill/>
        <a:ln>
          <a:noFill/>
        </a:ln>
      </c:spPr>
    </c:title>
    <c:plotArea>
      <c:layout>
        <c:manualLayout>
          <c:layoutTarget val="inner"/>
          <c:xMode val="edge"/>
          <c:yMode val="edge"/>
          <c:x val="0.082"/>
          <c:y val="0.1345"/>
          <c:w val="0.8495"/>
          <c:h val="0.67075"/>
        </c:manualLayout>
      </c:layout>
      <c:scatterChart>
        <c:scatterStyle val="lineMarker"/>
        <c:varyColors val="0"/>
        <c:ser>
          <c:idx val="2"/>
          <c:order val="0"/>
          <c:tx>
            <c:strRef>
              <c:f>'S1'!$E$20</c:f>
              <c:strCache>
                <c:ptCount val="1"/>
                <c:pt idx="0">
                  <c:v>85% DU</c:v>
                </c:pt>
              </c:strCache>
            </c:strRef>
          </c:tx>
          <c:spPr>
            <a:ln w="25400" cap="flat" cmpd="sng">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'S1'!$F$22:$F$33</c:f>
              <c:numCache/>
            </c:numRef>
          </c:yVal>
          <c:smooth val="0"/>
        </c:ser>
        <c:ser>
          <c:idx val="1"/>
          <c:order val="1"/>
          <c:tx>
            <c:strRef>
              <c:f>'S1'!$G$20</c:f>
              <c:strCache>
                <c:ptCount val="1"/>
                <c:pt idx="0">
                  <c:v>System DU [88%]</c:v>
                </c:pt>
              </c:strCache>
            </c:strRef>
          </c:tx>
          <c:spPr>
            <a:ln w="25400" cap="flat" cmpd="sng">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'S1'!$H$22:$H$33</c:f>
              <c:numCache/>
            </c:numRef>
          </c:yVal>
          <c:smooth val="0"/>
        </c:ser>
        <c:ser>
          <c:idx val="0"/>
          <c:order val="2"/>
          <c:tx>
            <c:strRef>
              <c:f>'S1'!$K$20</c:f>
              <c:strCache>
                <c:ptCount val="1"/>
                <c:pt idx="0">
                  <c:v>Water Applied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'S1'!$L$22:$L$33</c:f>
              <c:numCache/>
            </c:numRef>
          </c:yVal>
          <c:smooth val="0"/>
        </c:ser>
        <c:axId val="49139313"/>
        <c:axId val="39600634"/>
      </c:scatterChart>
      <c:scatterChart>
        <c:scatterStyle val="lineMarker"/>
        <c:varyColors val="0"/>
        <c:ser>
          <c:idx val="3"/>
          <c:order val="3"/>
          <c:tx>
            <c:v>Hours</c:v>
          </c:tx>
          <c:spPr>
            <a:ln w="25400">
              <a:no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'S1'!$D$22:$D$33</c:f>
              <c:strCache/>
            </c:strRef>
          </c:xVal>
          <c:yVal>
            <c:numRef>
              <c:f>'S1'!$Q$22:$Q$33</c:f>
              <c:numCache/>
            </c:numRef>
          </c:yVal>
          <c:smooth val="0"/>
        </c:ser>
        <c:ser>
          <c:idx val="4"/>
          <c:order val="4"/>
          <c:tx>
            <c:v>Hour Set</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40500</c:v>
              </c:pt>
            </c:numLit>
          </c:xVal>
          <c:yVal>
            <c:numLit>
              <c:ptCount val="1"/>
              <c:pt idx="0">
                <c:v>1</c:v>
              </c:pt>
            </c:numLit>
          </c:yVal>
          <c:smooth val="0"/>
        </c:ser>
        <c:axId val="20861387"/>
        <c:axId val="53534756"/>
      </c:scatterChart>
      <c:valAx>
        <c:axId val="49139313"/>
        <c:scaling>
          <c:orientation val="minMax"/>
          <c:max val="40890"/>
          <c:min val="40544"/>
        </c:scaling>
        <c:axPos val="b"/>
        <c:delete val="0"/>
        <c:numFmt formatCode="[$-409]mmmmm;@" sourceLinked="0"/>
        <c:majorTickMark val="cross"/>
        <c:minorTickMark val="none"/>
        <c:tickLblPos val="nextTo"/>
        <c:crossAx val="39600634"/>
        <c:crosses val="autoZero"/>
        <c:crossBetween val="midCat"/>
        <c:dispUnits/>
        <c:majorUnit val="31"/>
        <c:minorUnit val="31"/>
      </c:valAx>
      <c:valAx>
        <c:axId val="39600634"/>
        <c:scaling>
          <c:orientation val="minMax"/>
        </c:scaling>
        <c:axPos val="l"/>
        <c:title>
          <c:tx>
            <c:rich>
              <a:bodyPr vert="horz" rot="-5400000" anchor="ctr"/>
              <a:lstStyle/>
              <a:p>
                <a:pPr algn="ctr">
                  <a:defRPr/>
                </a:pPr>
                <a:r>
                  <a:rPr lang="en-US" cap="none" u="none" baseline="0">
                    <a:latin typeface="SWISS"/>
                    <a:ea typeface="SWISS"/>
                    <a:cs typeface="SWISS"/>
                  </a:rPr>
                  <a:t>Inches</a:t>
                </a:r>
                <a:r>
                  <a:rPr lang="en-US" cap="none" u="none" baseline="0">
                    <a:latin typeface="SWISS"/>
                    <a:ea typeface="SWISS"/>
                    <a:cs typeface="SWISS"/>
                  </a:rPr>
                  <a:t> per Week</a:t>
                </a:r>
              </a:p>
            </c:rich>
          </c:tx>
          <c:layout/>
          <c:overlay val="0"/>
          <c:spPr>
            <a:noFill/>
            <a:ln>
              <a:noFill/>
            </a:ln>
          </c:spPr>
        </c:title>
        <c:majorGridlines/>
        <c:delete val="0"/>
        <c:numFmt formatCode="0.0" sourceLinked="0"/>
        <c:majorTickMark val="none"/>
        <c:minorTickMark val="none"/>
        <c:tickLblPos val="nextTo"/>
        <c:crossAx val="49139313"/>
        <c:crosses val="autoZero"/>
        <c:crossBetween val="midCat"/>
        <c:dispUnits/>
      </c:valAx>
      <c:valAx>
        <c:axId val="20861387"/>
        <c:scaling>
          <c:orientation val="minMax"/>
        </c:scaling>
        <c:axPos val="b"/>
        <c:delete val="1"/>
        <c:majorTickMark val="out"/>
        <c:minorTickMark val="none"/>
        <c:tickLblPos val="none"/>
        <c:crossAx val="53534756"/>
        <c:crosses val="max"/>
        <c:crossBetween val="midCat"/>
        <c:dispUnits/>
      </c:valAx>
      <c:valAx>
        <c:axId val="53534756"/>
        <c:scaling>
          <c:orientation val="minMax"/>
        </c:scaling>
        <c:axPos val="l"/>
        <c:title>
          <c:tx>
            <c:rich>
              <a:bodyPr vert="horz" rot="-5400000" anchor="ctr"/>
              <a:lstStyle/>
              <a:p>
                <a:pPr algn="ctr">
                  <a:defRPr/>
                </a:pPr>
                <a:r>
                  <a:rPr lang="en-US" cap="none" u="none" baseline="0">
                    <a:latin typeface="SWISS"/>
                    <a:ea typeface="SWISS"/>
                    <a:cs typeface="SWISS"/>
                  </a:rPr>
                  <a:t>Hours</a:t>
                </a:r>
                <a:r>
                  <a:rPr lang="en-US" cap="none" u="none" baseline="0">
                    <a:latin typeface="SWISS"/>
                    <a:ea typeface="SWISS"/>
                    <a:cs typeface="SWISS"/>
                  </a:rPr>
                  <a:t> per Week</a:t>
                </a:r>
              </a:p>
            </c:rich>
          </c:tx>
          <c:layout/>
          <c:overlay val="0"/>
          <c:spPr>
            <a:noFill/>
            <a:ln>
              <a:noFill/>
            </a:ln>
          </c:spPr>
        </c:title>
        <c:delete val="0"/>
        <c:numFmt formatCode="#,##0.0" sourceLinked="0"/>
        <c:majorTickMark val="out"/>
        <c:minorTickMark val="none"/>
        <c:tickLblPos val="nextTo"/>
        <c:crossAx val="20861387"/>
        <c:crosses val="max"/>
        <c:crossBetween val="midCat"/>
        <c:dispUnits/>
      </c:valAx>
      <c:spPr>
        <a:noFill/>
        <a:ln>
          <a:noFill/>
        </a:ln>
      </c:spPr>
    </c:plotArea>
    <c:legend>
      <c:legendPos val="b"/>
      <c:legendEntry>
        <c:idx val="3"/>
        <c:delete val="1"/>
      </c:legendEntry>
      <c:legendEntry>
        <c:idx val="4"/>
        <c:delete val="1"/>
      </c:legendEntry>
      <c:layout>
        <c:manualLayout>
          <c:xMode val="edge"/>
          <c:yMode val="edge"/>
          <c:x val="0.089"/>
          <c:y val="0.87275"/>
          <c:w val="0.9"/>
          <c:h val="0.12575"/>
        </c:manualLayout>
      </c:layout>
      <c:overlay val="0"/>
    </c:legend>
    <c:plotVisOnly val="1"/>
    <c:dispBlanksAs val="gap"/>
    <c:showDLblsOverMax val="0"/>
  </c:chart>
  <c:spPr>
    <a:ln>
      <a:noFill/>
    </a:ln>
  </c:spPr>
  <c:lang xmlns:c="http://schemas.openxmlformats.org/drawingml/2006/chart" val="en-US"/>
  <c:printSettings xmlns:c="http://schemas.openxmlformats.org/drawingml/2006/chart">
    <c:headerFooter/>
    <c:pageMargins b="0.75000000000000344" l="0.70000000000000062" r="0.70000000000000062" t="0.75000000000000344"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u="none" baseline="0">
                <a:latin typeface="Arial"/>
                <a:ea typeface="Arial"/>
                <a:cs typeface="Arial"/>
              </a:rPr>
              <a:t>Annual Irrigation</a:t>
            </a:r>
            <a:r>
              <a:rPr lang="en-US" cap="none" sz="1400" u="none" baseline="0">
                <a:latin typeface="Arial"/>
                <a:ea typeface="Arial"/>
                <a:cs typeface="Arial"/>
              </a:rPr>
              <a:t> Rate Analysis</a:t>
            </a:r>
          </a:p>
        </c:rich>
      </c:tx>
      <c:layout>
        <c:manualLayout>
          <c:xMode val="edge"/>
          <c:yMode val="edge"/>
          <c:x val="0.31525"/>
          <c:y val="0.00775"/>
        </c:manualLayout>
      </c:layout>
      <c:overlay val="0"/>
      <c:spPr>
        <a:noFill/>
        <a:ln>
          <a:noFill/>
        </a:ln>
      </c:spPr>
    </c:title>
    <c:plotArea>
      <c:layout>
        <c:manualLayout>
          <c:layoutTarget val="inner"/>
          <c:xMode val="edge"/>
          <c:yMode val="edge"/>
          <c:x val="0.184"/>
          <c:y val="0.18725"/>
          <c:w val="0.77475"/>
          <c:h val="0.488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'S1'!$O$36:$O$38</c:f>
              <c:strCache/>
            </c:strRef>
          </c:cat>
          <c:val>
            <c:numRef>
              <c:f>'S1'!$P$36:$P$38</c:f>
              <c:numCache/>
            </c:numRef>
          </c:val>
        </c:ser>
        <c:overlap val="50"/>
        <c:gapWidth val="75"/>
        <c:axId val="12050757"/>
        <c:axId val="41347950"/>
      </c:barChart>
      <c:catAx>
        <c:axId val="12050757"/>
        <c:scaling>
          <c:orientation val="minMax"/>
        </c:scaling>
        <c:axPos val="l"/>
        <c:delete val="0"/>
        <c:numFmt formatCode="General" sourceLinked="1"/>
        <c:majorTickMark val="out"/>
        <c:minorTickMark val="none"/>
        <c:tickLblPos val="nextTo"/>
        <c:crossAx val="41347950"/>
        <c:crosses val="autoZero"/>
        <c:auto val="1"/>
        <c:lblOffset val="100"/>
        <c:noMultiLvlLbl val="0"/>
      </c:catAx>
      <c:valAx>
        <c:axId val="41347950"/>
        <c:scaling>
          <c:orientation val="minMax"/>
        </c:scaling>
        <c:axPos val="b"/>
        <c:title>
          <c:tx>
            <c:rich>
              <a:bodyPr vert="horz" rot="0" anchor="ctr"/>
              <a:lstStyle/>
              <a:p>
                <a:pPr algn="ctr">
                  <a:defRPr/>
                </a:pPr>
                <a:r>
                  <a:rPr lang="en-US" cap="none" u="none" baseline="0">
                    <a:latin typeface="SWISS"/>
                    <a:ea typeface="SWISS"/>
                    <a:cs typeface="SWISS"/>
                  </a:rPr>
                  <a:t>Inches of Irrigation per Year</a:t>
                </a:r>
              </a:p>
            </c:rich>
          </c:tx>
          <c:layout>
            <c:manualLayout>
              <c:xMode val="edge"/>
              <c:yMode val="edge"/>
              <c:x val="0.3895"/>
              <c:y val="0.857"/>
            </c:manualLayout>
          </c:layout>
          <c:overlay val="0"/>
          <c:spPr>
            <a:noFill/>
            <a:ln>
              <a:noFill/>
            </a:ln>
          </c:spPr>
        </c:title>
        <c:majorGridlines/>
        <c:delete val="0"/>
        <c:numFmt formatCode="#,##0" sourceLinked="0"/>
        <c:majorTickMark val="out"/>
        <c:minorTickMark val="none"/>
        <c:tickLblPos val="nextTo"/>
        <c:crossAx val="12050757"/>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000000000000056" l="0.70000000000000051" r="0.70000000000000051" t="0.75000000000000056" header="0.30000000000000027" footer="0.30000000000000027"/>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u="none" baseline="0">
                <a:latin typeface="Arial"/>
                <a:ea typeface="Arial"/>
                <a:cs typeface="Arial"/>
              </a:rPr>
              <a:t>Irrigation Scheduling Analysis</a:t>
            </a:r>
          </a:p>
        </c:rich>
      </c:tx>
      <c:layout>
        <c:manualLayout>
          <c:xMode val="edge"/>
          <c:yMode val="edge"/>
          <c:x val="0.2985"/>
          <c:y val="0.01075"/>
        </c:manualLayout>
      </c:layout>
      <c:overlay val="0"/>
      <c:spPr>
        <a:noFill/>
        <a:ln>
          <a:noFill/>
        </a:ln>
      </c:spPr>
    </c:title>
    <c:plotArea>
      <c:layout>
        <c:manualLayout>
          <c:layoutTarget val="inner"/>
          <c:xMode val="edge"/>
          <c:yMode val="edge"/>
          <c:x val="0.082"/>
          <c:y val="0.1345"/>
          <c:w val="0.8495"/>
          <c:h val="0.67075"/>
        </c:manualLayout>
      </c:layout>
      <c:scatterChart>
        <c:scatterStyle val="lineMarker"/>
        <c:varyColors val="0"/>
        <c:ser>
          <c:idx val="2"/>
          <c:order val="0"/>
          <c:tx>
            <c:strRef>
              <c:f>'S2'!$E$20</c:f>
              <c:strCache>
                <c:ptCount val="1"/>
                <c:pt idx="0">
                  <c:v>85% DU</c:v>
                </c:pt>
              </c:strCache>
            </c:strRef>
          </c:tx>
          <c:spPr>
            <a:ln w="25400" cap="flat" cmpd="sng">
              <a:solidFill>
                <a:schemeClr val="accent3"/>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'S2'!$D$22:$D$33</c:f>
              <c:strCache/>
            </c:strRef>
          </c:xVal>
          <c:yVal>
            <c:numRef>
              <c:f>'S2'!$F$22:$F$33</c:f>
              <c:numCache/>
            </c:numRef>
          </c:yVal>
          <c:smooth val="0"/>
        </c:ser>
        <c:ser>
          <c:idx val="1"/>
          <c:order val="1"/>
          <c:tx>
            <c:strRef>
              <c:f>'S2'!$G$20</c:f>
              <c:strCache>
                <c:ptCount val="1"/>
                <c:pt idx="0">
                  <c:v>System DU [81%]</c:v>
                </c:pt>
              </c:strCache>
            </c:strRef>
          </c:tx>
          <c:spPr>
            <a:ln w="25400" cap="flat" cmpd="sng">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'S2'!$D$22:$D$33</c:f>
              <c:strCache/>
            </c:strRef>
          </c:xVal>
          <c:yVal>
            <c:numRef>
              <c:f>'S2'!$H$22:$H$33</c:f>
              <c:numCache/>
            </c:numRef>
          </c:yVal>
          <c:smooth val="0"/>
        </c:ser>
        <c:ser>
          <c:idx val="0"/>
          <c:order val="2"/>
          <c:tx>
            <c:strRef>
              <c:f>'S2'!$K$20</c:f>
              <c:strCache>
                <c:ptCount val="1"/>
                <c:pt idx="0">
                  <c:v>Water Applied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'S2'!$D$22:$D$33</c:f>
              <c:strCache/>
            </c:strRef>
          </c:xVal>
          <c:yVal>
            <c:numRef>
              <c:f>'S2'!$L$22:$L$33</c:f>
              <c:numCache/>
            </c:numRef>
          </c:yVal>
          <c:smooth val="0"/>
        </c:ser>
        <c:axId val="36587231"/>
        <c:axId val="60849624"/>
      </c:scatterChart>
      <c:scatterChart>
        <c:scatterStyle val="lineMarker"/>
        <c:varyColors val="0"/>
        <c:ser>
          <c:idx val="3"/>
          <c:order val="3"/>
          <c:tx>
            <c:v>Hours</c:v>
          </c:tx>
          <c:spPr>
            <a:ln w="25400">
              <a:no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'S2'!$D$22:$D$33</c:f>
              <c:strCache/>
            </c:strRef>
          </c:xVal>
          <c:yVal>
            <c:numRef>
              <c:f>'S2'!$Q$22:$Q$33</c:f>
              <c:numCache/>
            </c:numRef>
          </c:yVal>
          <c:smooth val="0"/>
        </c:ser>
        <c:ser>
          <c:idx val="4"/>
          <c:order val="4"/>
          <c:tx>
            <c:v>Hour Set</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1"/>
              <c:pt idx="0">
                <c:v>40500</c:v>
              </c:pt>
            </c:numLit>
          </c:xVal>
          <c:yVal>
            <c:numLit>
              <c:ptCount val="1"/>
              <c:pt idx="0">
                <c:v>1</c:v>
              </c:pt>
            </c:numLit>
          </c:yVal>
          <c:smooth val="0"/>
        </c:ser>
        <c:axId val="10775705"/>
        <c:axId val="29872482"/>
      </c:scatterChart>
      <c:valAx>
        <c:axId val="36587231"/>
        <c:scaling>
          <c:orientation val="minMax"/>
          <c:max val="40890"/>
          <c:min val="40544"/>
        </c:scaling>
        <c:axPos val="b"/>
        <c:delete val="0"/>
        <c:numFmt formatCode="[$-409]mmmmm;@" sourceLinked="0"/>
        <c:majorTickMark val="cross"/>
        <c:minorTickMark val="none"/>
        <c:tickLblPos val="nextTo"/>
        <c:crossAx val="60849624"/>
        <c:crosses val="autoZero"/>
        <c:crossBetween val="midCat"/>
        <c:dispUnits/>
        <c:majorUnit val="31"/>
        <c:minorUnit val="31"/>
      </c:valAx>
      <c:valAx>
        <c:axId val="60849624"/>
        <c:scaling>
          <c:orientation val="minMax"/>
        </c:scaling>
        <c:axPos val="l"/>
        <c:title>
          <c:tx>
            <c:rich>
              <a:bodyPr vert="horz" rot="-5400000" anchor="ctr"/>
              <a:lstStyle/>
              <a:p>
                <a:pPr algn="ctr">
                  <a:defRPr/>
                </a:pPr>
                <a:r>
                  <a:rPr lang="en-US" cap="none" u="none" baseline="0">
                    <a:latin typeface="SWISS"/>
                    <a:ea typeface="SWISS"/>
                    <a:cs typeface="SWISS"/>
                  </a:rPr>
                  <a:t>Inches</a:t>
                </a:r>
                <a:r>
                  <a:rPr lang="en-US" cap="none" u="none" baseline="0">
                    <a:latin typeface="SWISS"/>
                    <a:ea typeface="SWISS"/>
                    <a:cs typeface="SWISS"/>
                  </a:rPr>
                  <a:t> per Week</a:t>
                </a:r>
              </a:p>
            </c:rich>
          </c:tx>
          <c:layout/>
          <c:overlay val="0"/>
          <c:spPr>
            <a:noFill/>
            <a:ln>
              <a:noFill/>
            </a:ln>
          </c:spPr>
        </c:title>
        <c:majorGridlines/>
        <c:delete val="0"/>
        <c:numFmt formatCode="0.0" sourceLinked="0"/>
        <c:majorTickMark val="none"/>
        <c:minorTickMark val="none"/>
        <c:tickLblPos val="nextTo"/>
        <c:crossAx val="36587231"/>
        <c:crosses val="autoZero"/>
        <c:crossBetween val="midCat"/>
        <c:dispUnits/>
      </c:valAx>
      <c:valAx>
        <c:axId val="10775705"/>
        <c:scaling>
          <c:orientation val="minMax"/>
        </c:scaling>
        <c:axPos val="b"/>
        <c:delete val="1"/>
        <c:majorTickMark val="out"/>
        <c:minorTickMark val="none"/>
        <c:tickLblPos val="none"/>
        <c:crossAx val="29872482"/>
        <c:crosses val="max"/>
        <c:crossBetween val="midCat"/>
        <c:dispUnits/>
      </c:valAx>
      <c:valAx>
        <c:axId val="29872482"/>
        <c:scaling>
          <c:orientation val="minMax"/>
        </c:scaling>
        <c:axPos val="l"/>
        <c:title>
          <c:tx>
            <c:rich>
              <a:bodyPr vert="horz" rot="-5400000" anchor="ctr"/>
              <a:lstStyle/>
              <a:p>
                <a:pPr algn="ctr">
                  <a:defRPr/>
                </a:pPr>
                <a:r>
                  <a:rPr lang="en-US" cap="none" u="none" baseline="0">
                    <a:latin typeface="SWISS"/>
                    <a:ea typeface="SWISS"/>
                    <a:cs typeface="SWISS"/>
                  </a:rPr>
                  <a:t>Hours</a:t>
                </a:r>
                <a:r>
                  <a:rPr lang="en-US" cap="none" u="none" baseline="0">
                    <a:latin typeface="SWISS"/>
                    <a:ea typeface="SWISS"/>
                    <a:cs typeface="SWISS"/>
                  </a:rPr>
                  <a:t> per Week</a:t>
                </a:r>
              </a:p>
            </c:rich>
          </c:tx>
          <c:layout/>
          <c:overlay val="0"/>
          <c:spPr>
            <a:noFill/>
            <a:ln>
              <a:noFill/>
            </a:ln>
          </c:spPr>
        </c:title>
        <c:delete val="0"/>
        <c:numFmt formatCode="#,##0.0" sourceLinked="0"/>
        <c:majorTickMark val="out"/>
        <c:minorTickMark val="none"/>
        <c:tickLblPos val="nextTo"/>
        <c:crossAx val="10775705"/>
        <c:crosses val="max"/>
        <c:crossBetween val="midCat"/>
        <c:dispUnits/>
      </c:valAx>
      <c:spPr>
        <a:noFill/>
        <a:ln>
          <a:noFill/>
        </a:ln>
      </c:spPr>
    </c:plotArea>
    <c:legend>
      <c:legendPos val="b"/>
      <c:legendEntry>
        <c:idx val="3"/>
        <c:delete val="1"/>
      </c:legendEntry>
      <c:legendEntry>
        <c:idx val="4"/>
        <c:delete val="1"/>
      </c:legendEntry>
      <c:layout>
        <c:manualLayout>
          <c:xMode val="edge"/>
          <c:yMode val="edge"/>
          <c:x val="0.089"/>
          <c:y val="0.87275"/>
          <c:w val="0.9"/>
          <c:h val="0.12575"/>
        </c:manualLayout>
      </c:layout>
      <c:overlay val="0"/>
    </c:legend>
    <c:plotVisOnly val="1"/>
    <c:dispBlanksAs val="gap"/>
    <c:showDLblsOverMax val="0"/>
  </c:chart>
  <c:spPr>
    <a:ln>
      <a:noFill/>
    </a:ln>
  </c:spPr>
  <c:lang xmlns:c="http://schemas.openxmlformats.org/drawingml/2006/chart" val="en-US"/>
  <c:printSettings xmlns:c="http://schemas.openxmlformats.org/drawingml/2006/chart">
    <c:headerFooter/>
    <c:pageMargins b="0.75000000000000344" l="0.70000000000000062" r="0.70000000000000062" t="0.75000000000000344" header="0.30000000000000032" footer="0.30000000000000032"/>
    <c:pageSetup/>
  </c:printSettings>
  <c:date1904 val="0"/>
</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checked="Checked" fmlaLink="$E$15" lockText="1" noThreeD="1"/>
</file>

<file path=xl/ctrlProps/ctrlProp11.xml><?xml version="1.0" encoding="utf-8"?>
<formControlPr xmlns="http://schemas.microsoft.com/office/spreadsheetml/2009/9/main" objectType="CheckBox" checked="Checked" fmlaLink="$E$17" lockText="1" noThreeD="1"/>
</file>

<file path=xl/ctrlProps/ctrlProp12.xml><?xml version="1.0" encoding="utf-8"?>
<formControlPr xmlns="http://schemas.microsoft.com/office/spreadsheetml/2009/9/main" objectType="CheckBox" checked="Checked" fmlaLink="$E$22" lockText="1" noThreeD="1"/>
</file>

<file path=xl/ctrlProps/ctrlProp13.xml><?xml version="1.0" encoding="utf-8"?>
<formControlPr xmlns="http://schemas.microsoft.com/office/spreadsheetml/2009/9/main" objectType="CheckBox" checked="Checked" fmlaLink="$E$25" lockText="1" noThreeD="1"/>
</file>

<file path=xl/ctrlProps/ctrlProp14.xml><?xml version="1.0" encoding="utf-8"?>
<formControlPr xmlns="http://schemas.microsoft.com/office/spreadsheetml/2009/9/main" objectType="CheckBox" checked="Checked" fmlaLink="$E$24"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CheckBox" fmlaLink="$E$12" lockText="1" noThreeD="1"/>
</file>

<file path=xl/ctrlProps/ctrlProp17.xml><?xml version="1.0" encoding="utf-8"?>
<formControlPr xmlns="http://schemas.microsoft.com/office/spreadsheetml/2009/9/main" objectType="CheckBox" fmlaLink="$E$13" lockText="1" noThreeD="1"/>
</file>

<file path=xl/ctrlProps/ctrlProp18.xml><?xml version="1.0" encoding="utf-8"?>
<formControlPr xmlns="http://schemas.microsoft.com/office/spreadsheetml/2009/9/main" objectType="CheckBox" fmlaLink="$E$14" lockText="1" noThreeD="1"/>
</file>

<file path=xl/ctrlProps/ctrlProp19.xml><?xml version="1.0" encoding="utf-8"?>
<formControlPr xmlns="http://schemas.microsoft.com/office/spreadsheetml/2009/9/main" objectType="CheckBox" fmlaLink="$E$16" lockText="1" noThreeD="1"/>
</file>

<file path=xl/ctrlProps/ctrlProp2.xml><?xml version="1.0" encoding="utf-8"?>
<formControlPr xmlns="http://schemas.microsoft.com/office/spreadsheetml/2009/9/main" objectType="CheckBox" fmlaLink="$I$34" lockText="1" noThreeD="1"/>
</file>

<file path=xl/ctrlProps/ctrlProp20.xml><?xml version="1.0" encoding="utf-8"?>
<formControlPr xmlns="http://schemas.microsoft.com/office/spreadsheetml/2009/9/main" objectType="CheckBox" fmlaLink="$E$19" lockText="1" noThreeD="1"/>
</file>

<file path=xl/ctrlProps/ctrlProp21.xml><?xml version="1.0" encoding="utf-8"?>
<formControlPr xmlns="http://schemas.microsoft.com/office/spreadsheetml/2009/9/main" objectType="CheckBox" fmlaLink="$E$23" lockText="1" noThreeD="1"/>
</file>

<file path=xl/ctrlProps/ctrlProp22.xml><?xml version="1.0" encoding="utf-8"?>
<formControlPr xmlns="http://schemas.microsoft.com/office/spreadsheetml/2009/9/main" objectType="CheckBox" fmlaLink="$E$18" lockText="1" noThreeD="1"/>
</file>

<file path=xl/ctrlProps/ctrlProp23.xml><?xml version="1.0" encoding="utf-8"?>
<formControlPr xmlns="http://schemas.microsoft.com/office/spreadsheetml/2009/9/main" objectType="CheckBox" fmlaLink="$E$15" lockText="1" noThreeD="1"/>
</file>

<file path=xl/ctrlProps/ctrlProp24.xml><?xml version="1.0" encoding="utf-8"?>
<formControlPr xmlns="http://schemas.microsoft.com/office/spreadsheetml/2009/9/main" objectType="CheckBox" fmlaLink="$E$17" lockText="1" noThreeD="1"/>
</file>

<file path=xl/ctrlProps/ctrlProp25.xml><?xml version="1.0" encoding="utf-8"?>
<formControlPr xmlns="http://schemas.microsoft.com/office/spreadsheetml/2009/9/main" objectType="CheckBox" fmlaLink="$E$22" lockText="1" noThreeD="1"/>
</file>

<file path=xl/ctrlProps/ctrlProp26.xml><?xml version="1.0" encoding="utf-8"?>
<formControlPr xmlns="http://schemas.microsoft.com/office/spreadsheetml/2009/9/main" objectType="CheckBox" fmlaLink="$E$25" lockText="1" noThreeD="1"/>
</file>

<file path=xl/ctrlProps/ctrlProp27.xml><?xml version="1.0" encoding="utf-8"?>
<formControlPr xmlns="http://schemas.microsoft.com/office/spreadsheetml/2009/9/main" objectType="CheckBox" fmlaLink="$E$24" lockText="1" noThreeD="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CheckBox" fmlaLink="$E$12" lockText="1" noThreeD="1"/>
</file>

<file path=xl/ctrlProps/ctrlProp3.xml><?xml version="1.0" encoding="utf-8"?>
<formControlPr xmlns="http://schemas.microsoft.com/office/spreadsheetml/2009/9/main" objectType="CheckBox" checked="Checked" fmlaLink="$E$12" lockText="1" noThreeD="1"/>
</file>

<file path=xl/ctrlProps/ctrlProp30.xml><?xml version="1.0" encoding="utf-8"?>
<formControlPr xmlns="http://schemas.microsoft.com/office/spreadsheetml/2009/9/main" objectType="CheckBox" fmlaLink="$E$13" lockText="1" noThreeD="1"/>
</file>

<file path=xl/ctrlProps/ctrlProp31.xml><?xml version="1.0" encoding="utf-8"?>
<formControlPr xmlns="http://schemas.microsoft.com/office/spreadsheetml/2009/9/main" objectType="CheckBox" fmlaLink="$E$14" lockText="1" noThreeD="1"/>
</file>

<file path=xl/ctrlProps/ctrlProp32.xml><?xml version="1.0" encoding="utf-8"?>
<formControlPr xmlns="http://schemas.microsoft.com/office/spreadsheetml/2009/9/main" objectType="CheckBox" fmlaLink="$E$16" lockText="1" noThreeD="1"/>
</file>

<file path=xl/ctrlProps/ctrlProp33.xml><?xml version="1.0" encoding="utf-8"?>
<formControlPr xmlns="http://schemas.microsoft.com/office/spreadsheetml/2009/9/main" objectType="CheckBox" fmlaLink="$E$19" lockText="1" noThreeD="1"/>
</file>

<file path=xl/ctrlProps/ctrlProp34.xml><?xml version="1.0" encoding="utf-8"?>
<formControlPr xmlns="http://schemas.microsoft.com/office/spreadsheetml/2009/9/main" objectType="CheckBox" fmlaLink="$E$23" lockText="1" noThreeD="1"/>
</file>

<file path=xl/ctrlProps/ctrlProp35.xml><?xml version="1.0" encoding="utf-8"?>
<formControlPr xmlns="http://schemas.microsoft.com/office/spreadsheetml/2009/9/main" objectType="CheckBox" fmlaLink="$E$18" lockText="1" noThreeD="1"/>
</file>

<file path=xl/ctrlProps/ctrlProp36.xml><?xml version="1.0" encoding="utf-8"?>
<formControlPr xmlns="http://schemas.microsoft.com/office/spreadsheetml/2009/9/main" objectType="CheckBox" fmlaLink="$E$15" lockText="1" noThreeD="1"/>
</file>

<file path=xl/ctrlProps/ctrlProp37.xml><?xml version="1.0" encoding="utf-8"?>
<formControlPr xmlns="http://schemas.microsoft.com/office/spreadsheetml/2009/9/main" objectType="CheckBox" fmlaLink="$E$17" lockText="1" noThreeD="1"/>
</file>

<file path=xl/ctrlProps/ctrlProp38.xml><?xml version="1.0" encoding="utf-8"?>
<formControlPr xmlns="http://schemas.microsoft.com/office/spreadsheetml/2009/9/main" objectType="CheckBox" fmlaLink="$E$22" lockText="1" noThreeD="1"/>
</file>

<file path=xl/ctrlProps/ctrlProp39.xml><?xml version="1.0" encoding="utf-8"?>
<formControlPr xmlns="http://schemas.microsoft.com/office/spreadsheetml/2009/9/main" objectType="CheckBox" fmlaLink="$E$25" lockText="1" noThreeD="1"/>
</file>

<file path=xl/ctrlProps/ctrlProp4.xml><?xml version="1.0" encoding="utf-8"?>
<formControlPr xmlns="http://schemas.microsoft.com/office/spreadsheetml/2009/9/main" objectType="CheckBox" checked="Checked" fmlaLink="$E$13" lockText="1" noThreeD="1"/>
</file>

<file path=xl/ctrlProps/ctrlProp40.xml><?xml version="1.0" encoding="utf-8"?>
<formControlPr xmlns="http://schemas.microsoft.com/office/spreadsheetml/2009/9/main" objectType="CheckBox" fmlaLink="$E$24" lockText="1" noThreeD="1"/>
</file>

<file path=xl/ctrlProps/ctrlProp41.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checked="Checked" fmlaLink="$E$14" lockText="1" noThreeD="1"/>
</file>

<file path=xl/ctrlProps/ctrlProp6.xml><?xml version="1.0" encoding="utf-8"?>
<formControlPr xmlns="http://schemas.microsoft.com/office/spreadsheetml/2009/9/main" objectType="CheckBox" checked="Checked" fmlaLink="$E$16" lockText="1" noThreeD="1"/>
</file>

<file path=xl/ctrlProps/ctrlProp7.xml><?xml version="1.0" encoding="utf-8"?>
<formControlPr xmlns="http://schemas.microsoft.com/office/spreadsheetml/2009/9/main" objectType="CheckBox" checked="Checked" fmlaLink="$E$19" lockText="1" noThreeD="1"/>
</file>

<file path=xl/ctrlProps/ctrlProp8.xml><?xml version="1.0" encoding="utf-8"?>
<formControlPr xmlns="http://schemas.microsoft.com/office/spreadsheetml/2009/9/main" objectType="CheckBox" checked="Checked" fmlaLink="$E$23" lockText="1" noThreeD="1"/>
</file>

<file path=xl/ctrlProps/ctrlProp9.xml><?xml version="1.0" encoding="utf-8"?>
<formControlPr xmlns="http://schemas.microsoft.com/office/spreadsheetml/2009/9/main" objectType="CheckBox" checked="Checked" fmlaLink="$E$18"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27</xdr:row>
      <xdr:rowOff>161925</xdr:rowOff>
    </xdr:from>
    <xdr:to>
      <xdr:col>2</xdr:col>
      <xdr:colOff>133350</xdr:colOff>
      <xdr:row>30</xdr:row>
      <xdr:rowOff>123825</xdr:rowOff>
    </xdr:to>
    <xdr:pic>
      <xdr:nvPicPr>
        <xdr:cNvPr id="6" name="Picture 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5524500"/>
          <a:ext cx="1009650" cy="5334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1</xdr:row>
      <xdr:rowOff>95250</xdr:rowOff>
    </xdr:from>
    <xdr:to>
      <xdr:col>1</xdr:col>
      <xdr:colOff>666750</xdr:colOff>
      <xdr:row>7</xdr:row>
      <xdr:rowOff>57150</xdr:rowOff>
    </xdr:to>
    <xdr:pic>
      <xdr:nvPicPr>
        <xdr:cNvPr id="8" name="Picture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23825" y="304800"/>
          <a:ext cx="1266825" cy="1152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21</xdr:row>
      <xdr:rowOff>57150</xdr:rowOff>
    </xdr:from>
    <xdr:to>
      <xdr:col>2</xdr:col>
      <xdr:colOff>152400</xdr:colOff>
      <xdr:row>26</xdr:row>
      <xdr:rowOff>9525</xdr:rowOff>
    </xdr:to>
    <xdr:pic>
      <xdr:nvPicPr>
        <xdr:cNvPr id="10" name="Picture 9" descr="http://ca.water.usgs.gov/mercury/images/logoDWR.jp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81050" y="4276725"/>
          <a:ext cx="1028700" cy="904875"/>
        </a:xfrm>
        <a:prstGeom prst="ellipse">
          <a:avLst/>
        </a:prstGeom>
        <a:ln w="63500" cap="rnd">
          <a:noFill/>
        </a:ln>
        <a:scene3d>
          <a:camera prst="orthographicFront"/>
          <a:lightRig rig="contrasting" dir="t">
            <a:rot lat="0" lon="0" rev="3000000"/>
          </a:lightRig>
        </a:scene3d>
        <a:sp3d contourW="7620">
          <a:bevelT w="95250" h="31750"/>
          <a:contourClr>
            <a:srgbClr val="333333"/>
          </a:contourClr>
        </a:sp3d>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66675</xdr:colOff>
      <xdr:row>33</xdr:row>
      <xdr:rowOff>0</xdr:rowOff>
    </xdr:from>
    <xdr:to>
      <xdr:col>2</xdr:col>
      <xdr:colOff>142875</xdr:colOff>
      <xdr:row>35</xdr:row>
      <xdr:rowOff>114300</xdr:rowOff>
    </xdr:to>
    <xdr:pic>
      <xdr:nvPicPr>
        <xdr:cNvPr id="7" name="Picture 6"/>
        <xdr:cNvPicPr preferRelativeResize="1">
          <a:picLocks noChangeAspect="1"/>
        </xdr:cNvPicPr>
      </xdr:nvPicPr>
      <xdr:blipFill>
        <a:blip r:embed="rId4"/>
        <a:stretch>
          <a:fillRect/>
        </a:stretch>
      </xdr:blipFill>
      <xdr:spPr>
        <a:xfrm>
          <a:off x="790575" y="6505575"/>
          <a:ext cx="1009650" cy="4953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34</xdr:row>
      <xdr:rowOff>57150</xdr:rowOff>
    </xdr:from>
    <xdr:to>
      <xdr:col>12</xdr:col>
      <xdr:colOff>0</xdr:colOff>
      <xdr:row>46</xdr:row>
      <xdr:rowOff>76200</xdr:rowOff>
    </xdr:to>
    <xdr:graphicFrame macro="">
      <xdr:nvGraphicFramePr>
        <xdr:cNvPr id="2" name="Chart 1"/>
        <xdr:cNvGraphicFramePr/>
      </xdr:nvGraphicFramePr>
      <xdr:xfrm>
        <a:off x="219075" y="5905500"/>
        <a:ext cx="7486650" cy="23336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47</xdr:row>
      <xdr:rowOff>57150</xdr:rowOff>
    </xdr:from>
    <xdr:to>
      <xdr:col>11</xdr:col>
      <xdr:colOff>600075</xdr:colOff>
      <xdr:row>55</xdr:row>
      <xdr:rowOff>123825</xdr:rowOff>
    </xdr:to>
    <xdr:graphicFrame macro="">
      <xdr:nvGraphicFramePr>
        <xdr:cNvPr id="3" name="Chart 2"/>
        <xdr:cNvGraphicFramePr/>
      </xdr:nvGraphicFramePr>
      <xdr:xfrm>
        <a:off x="180975" y="8429625"/>
        <a:ext cx="7400925" cy="16668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34</xdr:row>
      <xdr:rowOff>57150</xdr:rowOff>
    </xdr:from>
    <xdr:to>
      <xdr:col>12</xdr:col>
      <xdr:colOff>0</xdr:colOff>
      <xdr:row>46</xdr:row>
      <xdr:rowOff>76200</xdr:rowOff>
    </xdr:to>
    <xdr:graphicFrame macro="">
      <xdr:nvGraphicFramePr>
        <xdr:cNvPr id="2" name="Chart 1"/>
        <xdr:cNvGraphicFramePr/>
      </xdr:nvGraphicFramePr>
      <xdr:xfrm>
        <a:off x="219075" y="5905500"/>
        <a:ext cx="7486650" cy="23336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47</xdr:row>
      <xdr:rowOff>57150</xdr:rowOff>
    </xdr:from>
    <xdr:to>
      <xdr:col>11</xdr:col>
      <xdr:colOff>600075</xdr:colOff>
      <xdr:row>55</xdr:row>
      <xdr:rowOff>123825</xdr:rowOff>
    </xdr:to>
    <xdr:graphicFrame macro="">
      <xdr:nvGraphicFramePr>
        <xdr:cNvPr id="3" name="Chart 2"/>
        <xdr:cNvGraphicFramePr/>
      </xdr:nvGraphicFramePr>
      <xdr:xfrm>
        <a:off x="180975" y="8429625"/>
        <a:ext cx="7400925" cy="16668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34</xdr:row>
      <xdr:rowOff>57150</xdr:rowOff>
    </xdr:from>
    <xdr:to>
      <xdr:col>12</xdr:col>
      <xdr:colOff>0</xdr:colOff>
      <xdr:row>46</xdr:row>
      <xdr:rowOff>76200</xdr:rowOff>
    </xdr:to>
    <xdr:graphicFrame macro="">
      <xdr:nvGraphicFramePr>
        <xdr:cNvPr id="2" name="Chart 1"/>
        <xdr:cNvGraphicFramePr/>
      </xdr:nvGraphicFramePr>
      <xdr:xfrm>
        <a:off x="219075" y="5905500"/>
        <a:ext cx="7486650" cy="23336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47</xdr:row>
      <xdr:rowOff>57150</xdr:rowOff>
    </xdr:from>
    <xdr:to>
      <xdr:col>11</xdr:col>
      <xdr:colOff>600075</xdr:colOff>
      <xdr:row>55</xdr:row>
      <xdr:rowOff>123825</xdr:rowOff>
    </xdr:to>
    <xdr:graphicFrame macro="">
      <xdr:nvGraphicFramePr>
        <xdr:cNvPr id="3" name="Chart 2"/>
        <xdr:cNvGraphicFramePr/>
      </xdr:nvGraphicFramePr>
      <xdr:xfrm>
        <a:off x="180975" y="8429625"/>
        <a:ext cx="7400925" cy="1666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742950</xdr:colOff>
      <xdr:row>19</xdr:row>
      <xdr:rowOff>66675</xdr:rowOff>
    </xdr:to>
    <xdr:grpSp>
      <xdr:nvGrpSpPr>
        <xdr:cNvPr id="2" name="Group 1"/>
        <xdr:cNvGrpSpPr/>
      </xdr:nvGrpSpPr>
      <xdr:grpSpPr>
        <a:xfrm>
          <a:off x="0" y="1809750"/>
          <a:ext cx="6981825" cy="1400175"/>
          <a:chOff x="0" y="2044801"/>
          <a:chExt cx="5817196" cy="1357373"/>
        </a:xfrm>
      </xdr:grpSpPr>
      <xdr:sp macro="" textlink="">
        <xdr:nvSpPr>
          <xdr:cNvPr id="3" name="Rectangle 2"/>
          <xdr:cNvSpPr/>
        </xdr:nvSpPr>
        <xdr:spPr bwMode="auto">
          <a:xfrm>
            <a:off x="158519" y="2913859"/>
            <a:ext cx="4570862" cy="236522"/>
          </a:xfrm>
          <a:prstGeom prst="rect">
            <a:avLst/>
          </a:prstGeom>
          <a:gradFill rotWithShape="1">
            <a:gsLst>
              <a:gs pos="0">
                <a:srgbClr val="92D050"/>
              </a:gs>
              <a:gs pos="50000">
                <a:srgbClr val="FFFF00"/>
              </a:gs>
              <a:gs pos="100000">
                <a:srgbClr val="C00000"/>
              </a:gs>
            </a:gsLst>
            <a:lin ang="10800000" scaled="1"/>
          </a:gradFill>
          <a:ln w="9525" cap="flat" cmpd="sng" algn="ctr">
            <a:noFill/>
          </a:ln>
        </xdr:spPr>
        <xdr:txBody>
          <a:bodyPr vertOverflow="clip" wrap="square" lIns="18288" tIns="0" rIns="0" bIns="0" rtlCol="0" anchor="ctr" upright="1"/>
          <a:lstStyle/>
          <a:p>
            <a:pPr algn="ctr"/>
            <a:endParaRPr lang="en-US" sz="1100"/>
          </a:p>
        </xdr:txBody>
      </xdr:sp>
      <xdr:sp macro="" textlink="">
        <xdr:nvSpPr>
          <xdr:cNvPr id="4" name="Rectangle 3"/>
          <xdr:cNvSpPr/>
        </xdr:nvSpPr>
        <xdr:spPr bwMode="auto">
          <a:xfrm>
            <a:off x="4684297" y="2912841"/>
            <a:ext cx="337397" cy="236522"/>
          </a:xfrm>
          <a:prstGeom prst="rect">
            <a:avLst/>
          </a:prstGeom>
          <a:gradFill rotWithShape="1">
            <a:gsLst>
              <a:gs pos="0">
                <a:srgbClr val="92D050"/>
              </a:gs>
              <a:gs pos="50000">
                <a:srgbClr val="82C836"/>
              </a:gs>
              <a:gs pos="100000">
                <a:srgbClr val="6EA92D"/>
              </a:gs>
            </a:gsLst>
            <a:lin ang="0" scaled="1"/>
          </a:gradFill>
          <a:ln w="9525" cap="flat" cmpd="sng" algn="ctr">
            <a:noFill/>
          </a:ln>
        </xdr:spPr>
        <xdr:txBody>
          <a:bodyPr vertOverflow="clip" wrap="square" lIns="18288" tIns="0" rIns="0" bIns="0" rtlCol="0" anchor="ctr" upright="1"/>
          <a:lstStyle/>
          <a:p>
            <a:pPr algn="ctr"/>
            <a:endParaRPr lang="en-US" sz="1100"/>
          </a:p>
        </xdr:txBody>
      </xdr:sp>
      <xdr:sp macro="" textlink="">
        <xdr:nvSpPr>
          <xdr:cNvPr id="5" name="Rectangle 4"/>
          <xdr:cNvSpPr/>
        </xdr:nvSpPr>
        <xdr:spPr bwMode="auto">
          <a:xfrm>
            <a:off x="5338732" y="2914877"/>
            <a:ext cx="277771" cy="236522"/>
          </a:xfrm>
          <a:prstGeom prst="rect">
            <a:avLst/>
          </a:prstGeom>
          <a:solidFill>
            <a:srgbClr val="4D771F"/>
          </a:solidFill>
          <a:ln w="9525" cap="flat" cmpd="sng" algn="ctr">
            <a:noFill/>
          </a:ln>
        </xdr:spPr>
        <xdr:txBody>
          <a:bodyPr vertOverflow="clip" wrap="square" lIns="18288" tIns="0" rIns="0" bIns="0" rtlCol="0" anchor="ctr" upright="1"/>
          <a:lstStyle/>
          <a:p>
            <a:pPr algn="ctr"/>
            <a:endParaRPr lang="en-US" sz="1100"/>
          </a:p>
        </xdr:txBody>
      </xdr:sp>
      <xdr:sp macro="" textlink="">
        <xdr:nvSpPr>
          <xdr:cNvPr id="6" name="Rectangle 5"/>
          <xdr:cNvSpPr/>
        </xdr:nvSpPr>
        <xdr:spPr bwMode="auto">
          <a:xfrm>
            <a:off x="5040600" y="2914538"/>
            <a:ext cx="276317" cy="236522"/>
          </a:xfrm>
          <a:prstGeom prst="rect">
            <a:avLst/>
          </a:prstGeom>
          <a:gradFill rotWithShape="1">
            <a:gsLst>
              <a:gs pos="0">
                <a:srgbClr val="4D771F"/>
              </a:gs>
              <a:gs pos="50000">
                <a:srgbClr val="69A12B"/>
              </a:gs>
              <a:gs pos="100000">
                <a:srgbClr val="69A12B"/>
              </a:gs>
            </a:gsLst>
            <a:lin ang="10800000" scaled="1"/>
          </a:gradFill>
          <a:ln w="9525" cap="flat" cmpd="sng" algn="ctr">
            <a:noFill/>
          </a:ln>
        </xdr:spPr>
        <xdr:txBody>
          <a:bodyPr vertOverflow="clip" wrap="square" lIns="18288" tIns="0" rIns="0" bIns="0" rtlCol="0" anchor="ctr" upright="1"/>
          <a:lstStyle/>
          <a:p>
            <a:pPr algn="ctr"/>
            <a:endParaRPr lang="en-US" sz="1100"/>
          </a:p>
        </xdr:txBody>
      </xdr:sp>
      <xdr:graphicFrame macro="">
        <xdr:nvGraphicFramePr>
          <xdr:cNvPr id="7" name="Chart 6"/>
          <xdr:cNvGraphicFramePr/>
        </xdr:nvGraphicFramePr>
        <xdr:xfrm>
          <a:off x="0" y="2044801"/>
          <a:ext cx="5817196" cy="1357373"/>
        </xdr:xfrm>
        <a:graphic>
          <a:graphicData uri="http://schemas.openxmlformats.org/drawingml/2006/chart">
            <c:chart xmlns:c="http://schemas.openxmlformats.org/drawingml/2006/chart" r:id="rId1"/>
          </a:graphicData>
        </a:graphic>
      </xdr:graphicFrame>
    </xdr:grpSp>
    <xdr:clientData/>
  </xdr:twoCellAnchor>
  <xdr:twoCellAnchor>
    <xdr:from>
      <xdr:col>5</xdr:col>
      <xdr:colOff>38100</xdr:colOff>
      <xdr:row>18</xdr:row>
      <xdr:rowOff>171450</xdr:rowOff>
    </xdr:from>
    <xdr:to>
      <xdr:col>5</xdr:col>
      <xdr:colOff>714375</xdr:colOff>
      <xdr:row>25</xdr:row>
      <xdr:rowOff>123825</xdr:rowOff>
    </xdr:to>
    <xdr:sp macro="" textlink="">
      <xdr:nvSpPr>
        <xdr:cNvPr id="8" name="TextBox 7"/>
        <xdr:cNvSpPr txBox="1"/>
      </xdr:nvSpPr>
      <xdr:spPr>
        <a:xfrm>
          <a:off x="5429250" y="3124200"/>
          <a:ext cx="676275" cy="12858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en-US" sz="800">
              <a:latin typeface="Times New Roman" pitchFamily="18" charset="0"/>
              <a:cs typeface="Times New Roman" pitchFamily="18" charset="0"/>
            </a:rPr>
            <a:t>85%</a:t>
          </a:r>
        </a:p>
        <a:p>
          <a:pPr algn="ctr"/>
          <a:r>
            <a:rPr lang="en-US" sz="800">
              <a:latin typeface="Times New Roman" pitchFamily="18" charset="0"/>
              <a:cs typeface="Times New Roman" pitchFamily="18" charset="0"/>
            </a:rPr>
            <a:t>Optimal</a:t>
          </a:r>
        </a:p>
      </xdr:txBody>
    </xdr:sp>
    <xdr:clientData/>
  </xdr:twoCellAnchor>
  <xdr:twoCellAnchor>
    <xdr:from>
      <xdr:col>5</xdr:col>
      <xdr:colOff>361950</xdr:colOff>
      <xdr:row>17</xdr:row>
      <xdr:rowOff>190500</xdr:rowOff>
    </xdr:from>
    <xdr:to>
      <xdr:col>5</xdr:col>
      <xdr:colOff>361950</xdr:colOff>
      <xdr:row>19</xdr:row>
      <xdr:rowOff>19050</xdr:rowOff>
    </xdr:to>
    <xdr:cxnSp macro="">
      <xdr:nvCxnSpPr>
        <xdr:cNvPr id="9" name="Straight Connector 8"/>
        <xdr:cNvCxnSpPr/>
      </xdr:nvCxnSpPr>
      <xdr:spPr bwMode="auto">
        <a:xfrm rot="5400000">
          <a:off x="5753100" y="2952750"/>
          <a:ext cx="0" cy="209550"/>
        </a:xfrm>
        <a:prstGeom prst="line">
          <a:avLst/>
        </a:prstGeom>
        <a:solidFill>
          <a:srgbClr val="FFFFFF"/>
        </a:solidFill>
        <a:ln w="9525" cap="flat" cmpd="sng" algn="ctr">
          <a:solidFill>
            <a:srgbClr val="000000"/>
          </a:solidFill>
          <a:prstDash val="solid"/>
          <a:round/>
          <a:headEnd type="none" w="med" len="med"/>
          <a:tailEnd type="none" w="med" len="med"/>
        </a:ln>
      </xdr:spPr>
    </xdr:cxnSp>
    <xdr:clientData/>
  </xdr:twoCellAnchor>
  <xdr:twoCellAnchor>
    <xdr:from>
      <xdr:col>6</xdr:col>
      <xdr:colOff>47625</xdr:colOff>
      <xdr:row>17</xdr:row>
      <xdr:rowOff>133350</xdr:rowOff>
    </xdr:from>
    <xdr:to>
      <xdr:col>6</xdr:col>
      <xdr:colOff>47625</xdr:colOff>
      <xdr:row>18</xdr:row>
      <xdr:rowOff>161925</xdr:rowOff>
    </xdr:to>
    <xdr:cxnSp macro="">
      <xdr:nvCxnSpPr>
        <xdr:cNvPr id="10" name="Straight Connector 9"/>
        <xdr:cNvCxnSpPr/>
      </xdr:nvCxnSpPr>
      <xdr:spPr bwMode="auto">
        <a:xfrm rot="5400000">
          <a:off x="6286500" y="2895600"/>
          <a:ext cx="0" cy="219075"/>
        </a:xfrm>
        <a:prstGeom prst="line">
          <a:avLst/>
        </a:prstGeom>
        <a:solidFill>
          <a:srgbClr val="FFFFFF"/>
        </a:solidFill>
        <a:ln w="9525" cap="flat" cmpd="sng" algn="ctr">
          <a:solidFill>
            <a:srgbClr val="000000"/>
          </a:solidFill>
          <a:prstDash val="solid"/>
          <a:round/>
          <a:headEnd type="none" w="med" len="med"/>
          <a:tailEnd type="none" w="med" len="med"/>
        </a:ln>
      </xdr:spPr>
    </xdr:cxnSp>
    <xdr:clientData/>
  </xdr:twoCellAnchor>
  <xdr:twoCellAnchor>
    <xdr:from>
      <xdr:col>6</xdr:col>
      <xdr:colOff>352425</xdr:colOff>
      <xdr:row>17</xdr:row>
      <xdr:rowOff>142875</xdr:rowOff>
    </xdr:from>
    <xdr:to>
      <xdr:col>6</xdr:col>
      <xdr:colOff>352425</xdr:colOff>
      <xdr:row>18</xdr:row>
      <xdr:rowOff>171450</xdr:rowOff>
    </xdr:to>
    <xdr:cxnSp macro="">
      <xdr:nvCxnSpPr>
        <xdr:cNvPr id="11" name="Straight Connector 10"/>
        <xdr:cNvCxnSpPr/>
      </xdr:nvCxnSpPr>
      <xdr:spPr bwMode="auto">
        <a:xfrm rot="5400000">
          <a:off x="6591300" y="2905125"/>
          <a:ext cx="0" cy="219075"/>
        </a:xfrm>
        <a:prstGeom prst="line">
          <a:avLst/>
        </a:prstGeom>
        <a:solidFill>
          <a:srgbClr val="FFFFFF"/>
        </a:solidFill>
        <a:ln w="9525" cap="flat" cmpd="sng" algn="ctr">
          <a:solidFill>
            <a:srgbClr val="000000"/>
          </a:solidFill>
          <a:prstDash val="solid"/>
          <a:round/>
          <a:headEnd type="none" w="med" len="med"/>
          <a:tailEnd type="none" w="med" len="med"/>
        </a:ln>
      </xdr:spPr>
    </xdr:cxnSp>
    <xdr:clientData/>
  </xdr:twoCellAnchor>
  <xdr:twoCellAnchor>
    <xdr:from>
      <xdr:col>5</xdr:col>
      <xdr:colOff>590550</xdr:colOff>
      <xdr:row>18</xdr:row>
      <xdr:rowOff>171450</xdr:rowOff>
    </xdr:from>
    <xdr:to>
      <xdr:col>6</xdr:col>
      <xdr:colOff>285750</xdr:colOff>
      <xdr:row>26</xdr:row>
      <xdr:rowOff>9525</xdr:rowOff>
    </xdr:to>
    <xdr:sp macro="" textlink="">
      <xdr:nvSpPr>
        <xdr:cNvPr id="12" name="TextBox 11"/>
        <xdr:cNvSpPr txBox="1"/>
      </xdr:nvSpPr>
      <xdr:spPr>
        <a:xfrm>
          <a:off x="5981700" y="3124200"/>
          <a:ext cx="542925" cy="1371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en-US" sz="800">
              <a:latin typeface="Times New Roman" pitchFamily="18" charset="0"/>
              <a:cs typeface="Times New Roman" pitchFamily="18" charset="0"/>
            </a:rPr>
            <a:t>Top</a:t>
          </a:r>
        </a:p>
        <a:p>
          <a:pPr algn="ctr"/>
          <a:r>
            <a:rPr lang="en-US" sz="800">
              <a:latin typeface="Times New Roman" pitchFamily="18" charset="0"/>
              <a:cs typeface="Times New Roman" pitchFamily="18" charset="0"/>
            </a:rPr>
            <a:t>10%</a:t>
          </a:r>
        </a:p>
      </xdr:txBody>
    </xdr:sp>
    <xdr:clientData/>
  </xdr:twoCellAnchor>
  <xdr:twoCellAnchor>
    <xdr:from>
      <xdr:col>6</xdr:col>
      <xdr:colOff>152400</xdr:colOff>
      <xdr:row>18</xdr:row>
      <xdr:rowOff>171450</xdr:rowOff>
    </xdr:from>
    <xdr:to>
      <xdr:col>6</xdr:col>
      <xdr:colOff>609600</xdr:colOff>
      <xdr:row>25</xdr:row>
      <xdr:rowOff>123825</xdr:rowOff>
    </xdr:to>
    <xdr:sp macro="" textlink="">
      <xdr:nvSpPr>
        <xdr:cNvPr id="13" name="TextBox 12"/>
        <xdr:cNvSpPr txBox="1"/>
      </xdr:nvSpPr>
      <xdr:spPr>
        <a:xfrm>
          <a:off x="6391275" y="3124200"/>
          <a:ext cx="457200" cy="12858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en-US" sz="800">
              <a:latin typeface="Times New Roman" pitchFamily="18" charset="0"/>
              <a:cs typeface="Times New Roman" pitchFamily="18" charset="0"/>
            </a:rPr>
            <a:t>Top</a:t>
          </a:r>
        </a:p>
        <a:p>
          <a:pPr algn="ctr"/>
          <a:r>
            <a:rPr lang="en-US" sz="800">
              <a:latin typeface="Times New Roman" pitchFamily="18" charset="0"/>
              <a:cs typeface="Times New Roman" pitchFamily="18" charset="0"/>
            </a:rPr>
            <a:t>5%</a:t>
          </a:r>
        </a:p>
      </xdr:txBody>
    </xdr:sp>
    <xdr:clientData/>
  </xdr:twoCellAnchor>
  <xdr:twoCellAnchor>
    <xdr:from>
      <xdr:col>0</xdr:col>
      <xdr:colOff>133350</xdr:colOff>
      <xdr:row>26</xdr:row>
      <xdr:rowOff>9525</xdr:rowOff>
    </xdr:from>
    <xdr:to>
      <xdr:col>6</xdr:col>
      <xdr:colOff>695325</xdr:colOff>
      <xdr:row>34</xdr:row>
      <xdr:rowOff>142875</xdr:rowOff>
    </xdr:to>
    <xdr:graphicFrame macro="">
      <xdr:nvGraphicFramePr>
        <xdr:cNvPr id="18" name="Chart 17"/>
        <xdr:cNvGraphicFramePr/>
      </xdr:nvGraphicFramePr>
      <xdr:xfrm>
        <a:off x="133350" y="4495800"/>
        <a:ext cx="6800850" cy="1657350"/>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41</xdr:row>
      <xdr:rowOff>19050</xdr:rowOff>
    </xdr:from>
    <xdr:to>
      <xdr:col>6</xdr:col>
      <xdr:colOff>190500</xdr:colOff>
      <xdr:row>47</xdr:row>
      <xdr:rowOff>571500</xdr:rowOff>
    </xdr:to>
    <xdr:graphicFrame macro="">
      <xdr:nvGraphicFramePr>
        <xdr:cNvPr id="15" name="Chart 14"/>
        <xdr:cNvGraphicFramePr/>
      </xdr:nvGraphicFramePr>
      <xdr:xfrm>
        <a:off x="133350" y="7372350"/>
        <a:ext cx="6296025" cy="16954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85725</xdr:rowOff>
    </xdr:from>
    <xdr:to>
      <xdr:col>0</xdr:col>
      <xdr:colOff>1209675</xdr:colOff>
      <xdr:row>5</xdr:row>
      <xdr:rowOff>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 y="85725"/>
          <a:ext cx="952500"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6</xdr:col>
          <xdr:colOff>28575</xdr:colOff>
          <xdr:row>21</xdr:row>
          <xdr:rowOff>57150</xdr:rowOff>
        </xdr:from>
        <xdr:to>
          <xdr:col>6</xdr:col>
          <xdr:colOff>1504950</xdr:colOff>
          <xdr:row>22</xdr:row>
          <xdr:rowOff>152400</xdr:rowOff>
        </xdr:to>
        <xdr:sp macro="" textlink="">
          <xdr:nvSpPr>
            <xdr:cNvPr id="3073" name="Button 1" hidden="1">
              <a:extLst xmlns:a="http://schemas.openxmlformats.org/drawingml/2006/main">
                <a:ext uri="{63B3BB69-23CF-44E3-9099-C40C66FF867C}">
                  <a14:compatExt spid="_x0000_s30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SWISS"/>
                </a:rPr>
                <a:t>Insert Text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371475</xdr:colOff>
          <xdr:row>9</xdr:row>
          <xdr:rowOff>104775</xdr:rowOff>
        </xdr:from>
        <xdr:to>
          <xdr:col>3</xdr:col>
          <xdr:colOff>1381125</xdr:colOff>
          <xdr:row>9</xdr:row>
          <xdr:rowOff>390525</xdr:rowOff>
        </xdr:to>
        <xdr:sp macro="" textlink="">
          <xdr:nvSpPr>
            <xdr:cNvPr id="16444" name="Button 60" hidden="1">
              <a:extLst xmlns:a="http://schemas.openxmlformats.org/drawingml/2006/main">
                <a:ext uri="{63B3BB69-23CF-44E3-9099-C40C66FF867C}">
                  <a14:compatExt spid="_x0000_s1644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SWISS"/>
                </a:rPr>
                <a:t>Insert Text</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371475</xdr:colOff>
          <xdr:row>9</xdr:row>
          <xdr:rowOff>104775</xdr:rowOff>
        </xdr:from>
        <xdr:to>
          <xdr:col>3</xdr:col>
          <xdr:colOff>1381125</xdr:colOff>
          <xdr:row>9</xdr:row>
          <xdr:rowOff>390525</xdr:rowOff>
        </xdr:to>
        <xdr:sp macro="" textlink="">
          <xdr:nvSpPr>
            <xdr:cNvPr id="22541" name="Button 13" hidden="1">
              <a:extLst xmlns:a="http://schemas.openxmlformats.org/drawingml/2006/main">
                <a:ext uri="{63B3BB69-23CF-44E3-9099-C40C66FF867C}">
                  <a14:compatExt spid="_x0000_s2254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SWISS"/>
                </a:rPr>
                <a:t>Insert Text</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xdr:col>
          <xdr:colOff>352425</xdr:colOff>
          <xdr:row>9</xdr:row>
          <xdr:rowOff>85725</xdr:rowOff>
        </xdr:from>
        <xdr:to>
          <xdr:col>3</xdr:col>
          <xdr:colOff>1352550</xdr:colOff>
          <xdr:row>9</xdr:row>
          <xdr:rowOff>381000</xdr:rowOff>
        </xdr:to>
        <xdr:sp macro="" textlink="">
          <xdr:nvSpPr>
            <xdr:cNvPr id="21517" name="Button 13" hidden="1">
              <a:extLst xmlns:a="http://schemas.openxmlformats.org/drawingml/2006/main">
                <a:ext uri="{63B3BB69-23CF-44E3-9099-C40C66FF867C}">
                  <a14:compatExt spid="_x0000_s2151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1200" b="0" i="0" u="none" strike="noStrike" baseline="0">
                  <a:solidFill>
                    <a:srgbClr val="000000"/>
                  </a:solidFill>
                  <a:latin typeface="SWISS"/>
                </a:rPr>
                <a:t>Insert Text</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39</xdr:row>
      <xdr:rowOff>180975</xdr:rowOff>
    </xdr:from>
    <xdr:to>
      <xdr:col>11</xdr:col>
      <xdr:colOff>590550</xdr:colOff>
      <xdr:row>50</xdr:row>
      <xdr:rowOff>85725</xdr:rowOff>
    </xdr:to>
    <xdr:graphicFrame macro="">
      <xdr:nvGraphicFramePr>
        <xdr:cNvPr id="3" name="Chart 2"/>
        <xdr:cNvGraphicFramePr/>
      </xdr:nvGraphicFramePr>
      <xdr:xfrm>
        <a:off x="257175" y="7591425"/>
        <a:ext cx="7915275" cy="2419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39</xdr:row>
      <xdr:rowOff>180975</xdr:rowOff>
    </xdr:from>
    <xdr:to>
      <xdr:col>11</xdr:col>
      <xdr:colOff>590550</xdr:colOff>
      <xdr:row>50</xdr:row>
      <xdr:rowOff>85725</xdr:rowOff>
    </xdr:to>
    <xdr:graphicFrame macro="">
      <xdr:nvGraphicFramePr>
        <xdr:cNvPr id="2" name="Chart 1"/>
        <xdr:cNvGraphicFramePr/>
      </xdr:nvGraphicFramePr>
      <xdr:xfrm>
        <a:off x="257175" y="7591425"/>
        <a:ext cx="7915275" cy="2419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39</xdr:row>
      <xdr:rowOff>180975</xdr:rowOff>
    </xdr:from>
    <xdr:to>
      <xdr:col>11</xdr:col>
      <xdr:colOff>590550</xdr:colOff>
      <xdr:row>50</xdr:row>
      <xdr:rowOff>85725</xdr:rowOff>
    </xdr:to>
    <xdr:graphicFrame macro="">
      <xdr:nvGraphicFramePr>
        <xdr:cNvPr id="2" name="Chart 1"/>
        <xdr:cNvGraphicFramePr/>
      </xdr:nvGraphicFramePr>
      <xdr:xfrm>
        <a:off x="257175" y="7591425"/>
        <a:ext cx="7915275" cy="2419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8" Type="http://schemas.openxmlformats.org/officeDocument/2006/relationships/ctrlProp" Target="../ctrlProps/ctrlProp7.xml" /><Relationship Id="rId14" Type="http://schemas.openxmlformats.org/officeDocument/2006/relationships/ctrlProp" Target="../ctrlProps/ctrlProp13.xml" /><Relationship Id="rId10" Type="http://schemas.openxmlformats.org/officeDocument/2006/relationships/ctrlProp" Target="../ctrlProps/ctrlProp9.xml" /><Relationship Id="rId11" Type="http://schemas.openxmlformats.org/officeDocument/2006/relationships/ctrlProp" Target="../ctrlProps/ctrlProp10.xml" /><Relationship Id="rId15" Type="http://schemas.openxmlformats.org/officeDocument/2006/relationships/ctrlProp" Target="../ctrlProps/ctrlProp14.xml" /><Relationship Id="rId6" Type="http://schemas.openxmlformats.org/officeDocument/2006/relationships/ctrlProp" Target="../ctrlProps/ctrlProp5.xml" /><Relationship Id="rId12" Type="http://schemas.openxmlformats.org/officeDocument/2006/relationships/ctrlProp" Target="../ctrlProps/ctrlProp11.xml" /><Relationship Id="rId4" Type="http://schemas.openxmlformats.org/officeDocument/2006/relationships/ctrlProp" Target="../ctrlProps/ctrlProp3.xml" /><Relationship Id="rId5" Type="http://schemas.openxmlformats.org/officeDocument/2006/relationships/ctrlProp" Target="../ctrlProps/ctrlProp4.xml" /><Relationship Id="rId16" Type="http://schemas.openxmlformats.org/officeDocument/2006/relationships/ctrlProp" Target="../ctrlProps/ctrlProp15.xml" /><Relationship Id="rId9" Type="http://schemas.openxmlformats.org/officeDocument/2006/relationships/ctrlProp" Target="../ctrlProps/ctrlProp8.xml" /><Relationship Id="rId13" Type="http://schemas.openxmlformats.org/officeDocument/2006/relationships/ctrlProp" Target="../ctrlProps/ctrlProp12.xml" /><Relationship Id="rId7"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8" Type="http://schemas.openxmlformats.org/officeDocument/2006/relationships/ctrlProp" Target="../ctrlProps/ctrlProp20.xml" /><Relationship Id="rId14" Type="http://schemas.openxmlformats.org/officeDocument/2006/relationships/ctrlProp" Target="../ctrlProps/ctrlProp26.xml" /><Relationship Id="rId10" Type="http://schemas.openxmlformats.org/officeDocument/2006/relationships/ctrlProp" Target="../ctrlProps/ctrlProp22.xml" /><Relationship Id="rId11" Type="http://schemas.openxmlformats.org/officeDocument/2006/relationships/ctrlProp" Target="../ctrlProps/ctrlProp23.xml" /><Relationship Id="rId15" Type="http://schemas.openxmlformats.org/officeDocument/2006/relationships/ctrlProp" Target="../ctrlProps/ctrlProp27.xml" /><Relationship Id="rId6" Type="http://schemas.openxmlformats.org/officeDocument/2006/relationships/ctrlProp" Target="../ctrlProps/ctrlProp18.xml" /><Relationship Id="rId12" Type="http://schemas.openxmlformats.org/officeDocument/2006/relationships/ctrlProp" Target="../ctrlProps/ctrlProp24.xml" /><Relationship Id="rId4" Type="http://schemas.openxmlformats.org/officeDocument/2006/relationships/ctrlProp" Target="../ctrlProps/ctrlProp16.xml" /><Relationship Id="rId5" Type="http://schemas.openxmlformats.org/officeDocument/2006/relationships/ctrlProp" Target="../ctrlProps/ctrlProp17.xml" /><Relationship Id="rId16" Type="http://schemas.openxmlformats.org/officeDocument/2006/relationships/ctrlProp" Target="../ctrlProps/ctrlProp28.xml" /><Relationship Id="rId9" Type="http://schemas.openxmlformats.org/officeDocument/2006/relationships/ctrlProp" Target="../ctrlProps/ctrlProp21.xml" /><Relationship Id="rId13" Type="http://schemas.openxmlformats.org/officeDocument/2006/relationships/ctrlProp" Target="../ctrlProps/ctrlProp25.xml" /><Relationship Id="rId7" Type="http://schemas.openxmlformats.org/officeDocument/2006/relationships/ctrlProp" Target="../ctrlProps/ctrlProp19.xml" /><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8" Type="http://schemas.openxmlformats.org/officeDocument/2006/relationships/ctrlProp" Target="../ctrlProps/ctrlProp33.xml" /><Relationship Id="rId14" Type="http://schemas.openxmlformats.org/officeDocument/2006/relationships/ctrlProp" Target="../ctrlProps/ctrlProp39.xml" /><Relationship Id="rId10" Type="http://schemas.openxmlformats.org/officeDocument/2006/relationships/ctrlProp" Target="../ctrlProps/ctrlProp35.xml" /><Relationship Id="rId11" Type="http://schemas.openxmlformats.org/officeDocument/2006/relationships/ctrlProp" Target="../ctrlProps/ctrlProp36.xml" /><Relationship Id="rId15" Type="http://schemas.openxmlformats.org/officeDocument/2006/relationships/ctrlProp" Target="../ctrlProps/ctrlProp40.xml" /><Relationship Id="rId6" Type="http://schemas.openxmlformats.org/officeDocument/2006/relationships/ctrlProp" Target="../ctrlProps/ctrlProp31.xml" /><Relationship Id="rId12" Type="http://schemas.openxmlformats.org/officeDocument/2006/relationships/ctrlProp" Target="../ctrlProps/ctrlProp37.xml" /><Relationship Id="rId4" Type="http://schemas.openxmlformats.org/officeDocument/2006/relationships/ctrlProp" Target="../ctrlProps/ctrlProp29.xml" /><Relationship Id="rId5" Type="http://schemas.openxmlformats.org/officeDocument/2006/relationships/ctrlProp" Target="../ctrlProps/ctrlProp30.xml" /><Relationship Id="rId16" Type="http://schemas.openxmlformats.org/officeDocument/2006/relationships/ctrlProp" Target="../ctrlProps/ctrlProp41.xml" /><Relationship Id="rId9" Type="http://schemas.openxmlformats.org/officeDocument/2006/relationships/ctrlProp" Target="../ctrlProps/ctrlProp34.xml" /><Relationship Id="rId13" Type="http://schemas.openxmlformats.org/officeDocument/2006/relationships/ctrlProp" Target="../ctrlProps/ctrlProp38.xml" /><Relationship Id="rId7" Type="http://schemas.openxmlformats.org/officeDocument/2006/relationships/ctrlProp" Target="../ctrlProps/ctrlProp32.xml" /><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43"/>
  <sheetViews>
    <sheetView tabSelected="1" view="pageBreakPreview" zoomScale="85" zoomScaleSheetLayoutView="85" workbookViewId="0" topLeftCell="A1">
      <selection activeCell="C11" sqref="C11"/>
    </sheetView>
  </sheetViews>
  <sheetFormatPr defaultColWidth="8.8984375" defaultRowHeight="15"/>
  <cols>
    <col min="1" max="1" width="7.59765625" style="3" customWidth="1"/>
    <col min="2" max="2" width="9.796875" style="3" customWidth="1"/>
    <col min="3" max="3" width="32.09765625" style="3" customWidth="1"/>
    <col min="4" max="4" width="8.796875" style="3" customWidth="1"/>
    <col min="5" max="5" width="15.296875" style="3" customWidth="1"/>
    <col min="6" max="6" width="6.09765625" style="3" customWidth="1"/>
    <col min="7" max="16384" width="8.8984375" style="3" customWidth="1"/>
  </cols>
  <sheetData>
    <row r="1" spans="1:6" ht="16.5" thickTop="1">
      <c r="A1" s="17"/>
      <c r="B1" s="18"/>
      <c r="C1" s="19"/>
      <c r="D1" s="19"/>
      <c r="E1" s="19"/>
      <c r="F1" s="20"/>
    </row>
    <row r="2" spans="1:6" ht="15">
      <c r="A2" s="21"/>
      <c r="B2" s="22"/>
      <c r="C2" s="14"/>
      <c r="D2" s="14"/>
      <c r="E2" s="14"/>
      <c r="F2" s="23"/>
    </row>
    <row r="3" spans="1:6" ht="15.75" customHeight="1">
      <c r="A3" s="21"/>
      <c r="B3" s="22"/>
      <c r="C3" s="14"/>
      <c r="D3" s="14"/>
      <c r="E3" s="14"/>
      <c r="F3" s="24"/>
    </row>
    <row r="4" spans="1:6" ht="15">
      <c r="A4" s="21"/>
      <c r="B4" s="14"/>
      <c r="C4" s="14"/>
      <c r="D4" s="14"/>
      <c r="E4" s="14"/>
      <c r="F4" s="24"/>
    </row>
    <row r="5" spans="1:6" ht="17.25" thickBot="1">
      <c r="A5" s="21"/>
      <c r="B5" s="22"/>
      <c r="C5" s="25"/>
      <c r="D5" s="25"/>
      <c r="E5" s="26" t="s">
        <v>81</v>
      </c>
      <c r="F5" s="27"/>
    </row>
    <row r="6" spans="1:6" ht="15.75" thickTop="1">
      <c r="A6" s="13"/>
      <c r="B6" s="14"/>
      <c r="C6" s="14"/>
      <c r="D6" s="14"/>
      <c r="E6" s="28" t="s">
        <v>82</v>
      </c>
      <c r="F6" s="29"/>
    </row>
    <row r="7" spans="1:6" ht="15">
      <c r="A7" s="30"/>
      <c r="B7" s="31"/>
      <c r="C7" s="14"/>
      <c r="D7" s="14"/>
      <c r="E7" s="14"/>
      <c r="F7" s="27"/>
    </row>
    <row r="8" spans="1:6" ht="25.9" customHeight="1" thickBot="1">
      <c r="A8" s="30"/>
      <c r="B8" s="31"/>
      <c r="C8" s="14"/>
      <c r="D8" s="14"/>
      <c r="E8" s="14"/>
      <c r="F8" s="27"/>
    </row>
    <row r="9" spans="1:6" ht="24" customHeight="1" thickBot="1" thickTop="1">
      <c r="A9" s="30"/>
      <c r="B9" s="432" t="s">
        <v>25</v>
      </c>
      <c r="C9" s="432"/>
      <c r="D9" s="432"/>
      <c r="E9" s="432"/>
      <c r="F9" s="27"/>
    </row>
    <row r="10" spans="1:6" ht="21" customHeight="1" thickTop="1">
      <c r="A10" s="33"/>
      <c r="B10" s="34"/>
      <c r="C10" s="16"/>
      <c r="D10" s="16"/>
      <c r="E10" s="16"/>
      <c r="F10" s="48"/>
    </row>
    <row r="11" spans="1:6" ht="13.15" customHeight="1">
      <c r="A11" s="36"/>
      <c r="B11" s="32" t="s">
        <v>192</v>
      </c>
      <c r="C11" s="319" t="s">
        <v>193</v>
      </c>
      <c r="D11" s="47"/>
      <c r="E11" s="47"/>
      <c r="F11" s="36"/>
    </row>
    <row r="12" spans="1:6" ht="13.15" customHeight="1">
      <c r="A12" s="36"/>
      <c r="B12" s="32" t="s">
        <v>48</v>
      </c>
      <c r="C12" s="319" t="str">
        <f>Calcs!B10</f>
        <v>Strawberries</v>
      </c>
      <c r="D12" s="47"/>
      <c r="E12" s="47"/>
      <c r="F12" s="36"/>
    </row>
    <row r="13" spans="1:6" ht="13.15" customHeight="1">
      <c r="A13" s="36"/>
      <c r="B13" s="32" t="s">
        <v>78</v>
      </c>
      <c r="C13" s="47" t="str">
        <f>Calcs!A5</f>
        <v>Field 1 , Field 2 , Field 3</v>
      </c>
      <c r="F13" s="36"/>
    </row>
    <row r="14" spans="1:6" ht="13.15" customHeight="1">
      <c r="A14" s="36"/>
      <c r="B14" s="32" t="s">
        <v>80</v>
      </c>
      <c r="C14" s="319" t="s">
        <v>87</v>
      </c>
      <c r="D14" s="32" t="s">
        <v>83</v>
      </c>
      <c r="E14" s="319" t="s">
        <v>89</v>
      </c>
      <c r="F14" s="36"/>
    </row>
    <row r="15" spans="1:6" ht="13.15" customHeight="1">
      <c r="A15" s="36"/>
      <c r="B15" s="32" t="s">
        <v>21</v>
      </c>
      <c r="C15" s="319" t="s">
        <v>88</v>
      </c>
      <c r="D15" s="32" t="s">
        <v>3</v>
      </c>
      <c r="E15" s="320">
        <f ca="1">NOW()</f>
        <v>41850.44112928241</v>
      </c>
      <c r="F15" s="36"/>
    </row>
    <row r="16" spans="1:6" ht="13.15" customHeight="1">
      <c r="A16" s="36"/>
      <c r="B16" s="32" t="s">
        <v>2</v>
      </c>
      <c r="C16" s="319" t="s">
        <v>22</v>
      </c>
      <c r="D16" s="32" t="s">
        <v>79</v>
      </c>
      <c r="E16" s="319" t="s">
        <v>23</v>
      </c>
      <c r="F16" s="36"/>
    </row>
    <row r="17" spans="1:6" ht="15">
      <c r="A17" s="15"/>
      <c r="B17" s="16"/>
      <c r="C17" s="16"/>
      <c r="D17" s="16"/>
      <c r="E17" s="16"/>
      <c r="F17" s="35"/>
    </row>
    <row r="18" spans="1:6" ht="15" customHeight="1">
      <c r="A18" s="426"/>
      <c r="B18" s="427"/>
      <c r="C18" s="427"/>
      <c r="D18" s="427"/>
      <c r="E18" s="427"/>
      <c r="F18" s="428"/>
    </row>
    <row r="19" spans="1:6" ht="15">
      <c r="A19" s="33"/>
      <c r="B19" s="34"/>
      <c r="C19" s="16"/>
      <c r="D19" s="16"/>
      <c r="E19" s="16"/>
      <c r="F19" s="35"/>
    </row>
    <row r="20" spans="1:6" ht="15">
      <c r="A20" s="33"/>
      <c r="B20" s="16" t="s">
        <v>26</v>
      </c>
      <c r="C20" s="36"/>
      <c r="D20" s="36"/>
      <c r="E20" s="36"/>
      <c r="F20" s="35"/>
    </row>
    <row r="21" spans="1:6" ht="15">
      <c r="A21" s="15"/>
      <c r="B21" s="16"/>
      <c r="C21" s="36"/>
      <c r="D21" s="36"/>
      <c r="E21" s="36"/>
      <c r="F21" s="35"/>
    </row>
    <row r="22" spans="1:6" ht="15">
      <c r="A22" s="15"/>
      <c r="B22" s="16"/>
      <c r="C22" s="16"/>
      <c r="D22" s="16"/>
      <c r="E22" s="16"/>
      <c r="F22" s="35"/>
    </row>
    <row r="23" spans="1:6" ht="15">
      <c r="A23" s="15"/>
      <c r="B23" s="16"/>
      <c r="C23" s="37" t="s">
        <v>84</v>
      </c>
      <c r="D23" s="16"/>
      <c r="E23" s="16"/>
      <c r="F23" s="35"/>
    </row>
    <row r="24" spans="1:7" ht="15">
      <c r="A24" s="15"/>
      <c r="B24" s="16"/>
      <c r="C24" s="37" t="s">
        <v>85</v>
      </c>
      <c r="D24" s="16"/>
      <c r="E24" s="16"/>
      <c r="F24" s="35"/>
      <c r="G24" s="38"/>
    </row>
    <row r="25" spans="1:6" ht="15">
      <c r="A25" s="15"/>
      <c r="B25" s="16"/>
      <c r="C25" s="37"/>
      <c r="D25" s="16"/>
      <c r="E25" s="16"/>
      <c r="F25" s="35"/>
    </row>
    <row r="26" spans="1:6" ht="15">
      <c r="A26" s="15"/>
      <c r="B26" s="16"/>
      <c r="C26" s="39"/>
      <c r="D26" s="40"/>
      <c r="E26" s="40"/>
      <c r="F26" s="41"/>
    </row>
    <row r="27" spans="1:6" ht="15">
      <c r="A27" s="15"/>
      <c r="B27" s="16"/>
      <c r="C27" s="37"/>
      <c r="D27" s="16"/>
      <c r="E27" s="16"/>
      <c r="F27" s="35"/>
    </row>
    <row r="28" spans="1:6" ht="15">
      <c r="A28" s="15"/>
      <c r="B28" s="16"/>
      <c r="C28" s="37"/>
      <c r="D28" s="16"/>
      <c r="E28" s="16"/>
      <c r="F28" s="35"/>
    </row>
    <row r="29" spans="1:10" ht="15">
      <c r="A29" s="15"/>
      <c r="B29" s="16"/>
      <c r="C29" s="37" t="s">
        <v>27</v>
      </c>
      <c r="D29" s="16"/>
      <c r="E29" s="16"/>
      <c r="F29" s="35"/>
      <c r="J29"/>
    </row>
    <row r="30" spans="1:6" ht="15">
      <c r="A30" s="15"/>
      <c r="B30" s="16"/>
      <c r="C30" s="37" t="s">
        <v>28</v>
      </c>
      <c r="D30" s="16"/>
      <c r="E30" s="16"/>
      <c r="F30" s="42"/>
    </row>
    <row r="31" spans="1:7" ht="15">
      <c r="A31" s="15"/>
      <c r="B31" s="16"/>
      <c r="C31" s="37"/>
      <c r="D31" s="16"/>
      <c r="E31" s="16"/>
      <c r="F31" s="35"/>
      <c r="G31" s="38"/>
    </row>
    <row r="32" spans="1:6" ht="15">
      <c r="A32" s="15"/>
      <c r="B32" s="16"/>
      <c r="C32" s="16"/>
      <c r="D32" s="16"/>
      <c r="E32" s="16"/>
      <c r="F32" s="35"/>
    </row>
    <row r="33" spans="1:6" ht="15">
      <c r="A33" s="15"/>
      <c r="B33" s="16"/>
      <c r="C33" s="16"/>
      <c r="D33" s="16"/>
      <c r="E33" s="16"/>
      <c r="F33" s="35"/>
    </row>
    <row r="34" spans="1:10" ht="15">
      <c r="A34" s="15"/>
      <c r="B34" s="16"/>
      <c r="C34" s="16"/>
      <c r="D34" s="16"/>
      <c r="E34" s="16"/>
      <c r="F34" s="35"/>
      <c r="J34"/>
    </row>
    <row r="35" spans="1:6" ht="15">
      <c r="A35" s="15"/>
      <c r="B35" s="16"/>
      <c r="C35" s="16" t="s">
        <v>245</v>
      </c>
      <c r="D35" s="16"/>
      <c r="E35" s="16"/>
      <c r="F35" s="42"/>
    </row>
    <row r="36" spans="1:11" ht="15">
      <c r="A36" s="15"/>
      <c r="B36" s="16"/>
      <c r="C36" s="16"/>
      <c r="D36" s="16"/>
      <c r="E36" s="16"/>
      <c r="F36" s="42"/>
      <c r="K36"/>
    </row>
    <row r="37" spans="1:6" ht="15">
      <c r="A37" s="15"/>
      <c r="B37" s="16"/>
      <c r="C37" s="16"/>
      <c r="D37" s="16"/>
      <c r="E37" s="16"/>
      <c r="F37" s="42"/>
    </row>
    <row r="38" spans="1:6" ht="15">
      <c r="A38" s="15"/>
      <c r="B38" s="16"/>
      <c r="C38" s="16"/>
      <c r="D38" s="16"/>
      <c r="E38" s="16"/>
      <c r="F38" s="42"/>
    </row>
    <row r="39" spans="1:6" ht="11.45" customHeight="1">
      <c r="A39" s="15"/>
      <c r="B39" s="16"/>
      <c r="C39" s="16"/>
      <c r="D39" s="16"/>
      <c r="E39" s="16"/>
      <c r="F39" s="42"/>
    </row>
    <row r="40" spans="1:6" ht="27.6" customHeight="1">
      <c r="A40" s="429" t="s">
        <v>29</v>
      </c>
      <c r="B40" s="430"/>
      <c r="C40" s="430"/>
      <c r="D40" s="430"/>
      <c r="E40" s="430"/>
      <c r="F40" s="431"/>
    </row>
    <row r="41" spans="1:6" ht="19.15" customHeight="1">
      <c r="A41" s="429"/>
      <c r="B41" s="430"/>
      <c r="C41" s="430"/>
      <c r="D41" s="430"/>
      <c r="E41" s="430"/>
      <c r="F41" s="431"/>
    </row>
    <row r="42" spans="1:6" ht="15.75" customHeight="1">
      <c r="A42" s="15"/>
      <c r="B42" s="16"/>
      <c r="C42" s="16"/>
      <c r="D42" s="16"/>
      <c r="E42" s="16"/>
      <c r="F42" s="35"/>
    </row>
    <row r="43" spans="1:6" ht="15">
      <c r="A43" s="15"/>
      <c r="B43" s="16"/>
      <c r="C43" s="16"/>
      <c r="D43" s="16"/>
      <c r="E43" s="16"/>
      <c r="F43" s="35"/>
    </row>
    <row r="44" spans="1:6" ht="15">
      <c r="A44" s="13"/>
      <c r="B44" s="14"/>
      <c r="C44" s="14"/>
      <c r="D44" s="14"/>
      <c r="E44" s="14"/>
      <c r="F44" s="23"/>
    </row>
    <row r="45" spans="1:6" ht="15.75" thickBot="1">
      <c r="A45" s="43"/>
      <c r="B45" s="44"/>
      <c r="C45" s="44"/>
      <c r="D45" s="44"/>
      <c r="E45" s="44"/>
      <c r="F45" s="45"/>
    </row>
    <row r="46" spans="1:6" ht="15.75" thickTop="1">
      <c r="A46" s="5"/>
      <c r="B46" s="5"/>
      <c r="F46" s="46"/>
    </row>
    <row r="47" spans="1:6" ht="15">
      <c r="A47" s="46"/>
      <c r="B47" s="46"/>
      <c r="C47" s="46"/>
      <c r="D47" s="46"/>
      <c r="E47" s="46"/>
      <c r="F47" s="46"/>
    </row>
    <row r="48" spans="1:6" ht="15">
      <c r="A48" s="46"/>
      <c r="B48" s="46"/>
      <c r="C48" s="46"/>
      <c r="D48" s="46"/>
      <c r="E48" s="46"/>
      <c r="F48" s="46"/>
    </row>
    <row r="49" spans="1:6" ht="15">
      <c r="A49" s="46"/>
      <c r="B49" s="46"/>
      <c r="C49" s="46"/>
      <c r="D49" s="46"/>
      <c r="E49" s="46"/>
      <c r="F49" s="46"/>
    </row>
    <row r="50" spans="1:6" ht="15">
      <c r="A50" s="46"/>
      <c r="B50" s="46"/>
      <c r="C50" s="46"/>
      <c r="D50" s="46"/>
      <c r="E50" s="46"/>
      <c r="F50" s="46"/>
    </row>
    <row r="51" spans="1:6" ht="15">
      <c r="A51" s="46"/>
      <c r="B51" s="46"/>
      <c r="C51" s="46"/>
      <c r="D51" s="46"/>
      <c r="E51" s="46"/>
      <c r="F51" s="46"/>
    </row>
    <row r="52" spans="1:6" ht="15">
      <c r="A52" s="46"/>
      <c r="B52" s="46"/>
      <c r="C52" s="46"/>
      <c r="D52" s="46"/>
      <c r="E52" s="46"/>
      <c r="F52" s="46"/>
    </row>
    <row r="53" spans="1:6" ht="15">
      <c r="A53" s="46"/>
      <c r="B53" s="46"/>
      <c r="C53" s="46"/>
      <c r="D53" s="46"/>
      <c r="E53" s="46"/>
      <c r="F53" s="46"/>
    </row>
    <row r="54" spans="1:6" ht="15">
      <c r="A54" s="46"/>
      <c r="B54" s="46"/>
      <c r="C54" s="46"/>
      <c r="D54" s="46"/>
      <c r="E54" s="46"/>
      <c r="F54" s="46"/>
    </row>
    <row r="55" spans="1:6" ht="15">
      <c r="A55" s="46"/>
      <c r="B55" s="46"/>
      <c r="C55" s="46"/>
      <c r="D55" s="46"/>
      <c r="E55" s="46"/>
      <c r="F55" s="46"/>
    </row>
    <row r="56" spans="1:6" ht="15">
      <c r="A56" s="46"/>
      <c r="B56" s="46"/>
      <c r="C56" s="46"/>
      <c r="D56" s="46"/>
      <c r="E56" s="46"/>
      <c r="F56" s="46"/>
    </row>
    <row r="57" spans="1:6" ht="15">
      <c r="A57" s="46"/>
      <c r="B57" s="46"/>
      <c r="C57" s="46"/>
      <c r="D57" s="46"/>
      <c r="E57" s="46"/>
      <c r="F57" s="46"/>
    </row>
    <row r="58" spans="1:6" ht="15">
      <c r="A58" s="46"/>
      <c r="B58" s="46"/>
      <c r="C58" s="46"/>
      <c r="D58" s="46"/>
      <c r="E58" s="46"/>
      <c r="F58" s="46"/>
    </row>
    <row r="59" spans="1:6" ht="15">
      <c r="A59" s="46"/>
      <c r="B59" s="46"/>
      <c r="C59" s="46"/>
      <c r="D59" s="46"/>
      <c r="E59" s="46"/>
      <c r="F59" s="46"/>
    </row>
    <row r="60" spans="1:6" ht="15">
      <c r="A60" s="46"/>
      <c r="B60" s="46"/>
      <c r="C60" s="46"/>
      <c r="D60" s="46"/>
      <c r="E60" s="46"/>
      <c r="F60" s="46"/>
    </row>
    <row r="61" spans="1:6" ht="15">
      <c r="A61" s="46"/>
      <c r="B61" s="46"/>
      <c r="C61" s="46"/>
      <c r="D61" s="46"/>
      <c r="E61" s="46"/>
      <c r="F61" s="46"/>
    </row>
    <row r="62" spans="1:6" ht="15">
      <c r="A62" s="46"/>
      <c r="B62" s="46"/>
      <c r="C62" s="46"/>
      <c r="D62" s="46"/>
      <c r="E62" s="46"/>
      <c r="F62" s="46"/>
    </row>
    <row r="63" spans="1:6" ht="15">
      <c r="A63" s="46"/>
      <c r="B63" s="46"/>
      <c r="C63" s="46"/>
      <c r="D63" s="46"/>
      <c r="E63" s="46"/>
      <c r="F63" s="46"/>
    </row>
    <row r="64" spans="1:6" ht="15">
      <c r="A64" s="46"/>
      <c r="B64" s="46"/>
      <c r="C64" s="46"/>
      <c r="D64" s="46"/>
      <c r="E64" s="46"/>
      <c r="F64" s="46"/>
    </row>
    <row r="65" spans="1:6" ht="15">
      <c r="A65" s="46"/>
      <c r="B65" s="46"/>
      <c r="C65" s="46"/>
      <c r="D65" s="46"/>
      <c r="E65" s="46"/>
      <c r="F65" s="46"/>
    </row>
    <row r="66" spans="1:6" ht="15">
      <c r="A66" s="46"/>
      <c r="B66" s="46"/>
      <c r="C66" s="46"/>
      <c r="D66" s="46"/>
      <c r="E66" s="46"/>
      <c r="F66" s="46"/>
    </row>
    <row r="67" spans="1:6" ht="15">
      <c r="A67" s="46"/>
      <c r="B67" s="46"/>
      <c r="C67" s="46"/>
      <c r="D67" s="46"/>
      <c r="E67" s="46"/>
      <c r="F67" s="46"/>
    </row>
    <row r="68" spans="1:6" ht="15">
      <c r="A68" s="46"/>
      <c r="B68" s="46"/>
      <c r="C68" s="46"/>
      <c r="D68" s="46"/>
      <c r="E68" s="46"/>
      <c r="F68" s="46"/>
    </row>
    <row r="69" spans="1:6" ht="15">
      <c r="A69" s="46"/>
      <c r="B69" s="46"/>
      <c r="C69" s="46"/>
      <c r="D69" s="46"/>
      <c r="E69" s="46"/>
      <c r="F69" s="46"/>
    </row>
    <row r="70" spans="1:6" ht="15">
      <c r="A70" s="46"/>
      <c r="B70" s="46"/>
      <c r="C70" s="46"/>
      <c r="D70" s="46"/>
      <c r="E70" s="46"/>
      <c r="F70" s="46"/>
    </row>
    <row r="71" spans="1:6" ht="15">
      <c r="A71" s="46"/>
      <c r="B71" s="46"/>
      <c r="C71" s="46"/>
      <c r="D71" s="46"/>
      <c r="E71" s="46"/>
      <c r="F71" s="46"/>
    </row>
    <row r="72" spans="1:6" ht="15">
      <c r="A72" s="46"/>
      <c r="B72" s="46"/>
      <c r="C72" s="46"/>
      <c r="D72" s="46"/>
      <c r="E72" s="46"/>
      <c r="F72" s="46"/>
    </row>
    <row r="73" spans="1:6" ht="15">
      <c r="A73" s="46"/>
      <c r="B73" s="46"/>
      <c r="C73" s="46"/>
      <c r="D73" s="46"/>
      <c r="E73" s="46"/>
      <c r="F73" s="46"/>
    </row>
    <row r="74" spans="1:6" ht="15">
      <c r="A74" s="46"/>
      <c r="B74" s="46"/>
      <c r="C74" s="46"/>
      <c r="D74" s="46"/>
      <c r="E74" s="46"/>
      <c r="F74" s="46"/>
    </row>
    <row r="75" spans="1:6" ht="15">
      <c r="A75" s="46"/>
      <c r="B75" s="46"/>
      <c r="C75" s="46"/>
      <c r="D75" s="46"/>
      <c r="E75" s="46"/>
      <c r="F75" s="46"/>
    </row>
    <row r="76" spans="1:6" ht="15">
      <c r="A76" s="46"/>
      <c r="B76" s="46"/>
      <c r="C76" s="46"/>
      <c r="D76" s="46"/>
      <c r="E76" s="46"/>
      <c r="F76" s="46"/>
    </row>
    <row r="77" spans="1:6" ht="15">
      <c r="A77" s="46"/>
      <c r="B77" s="46"/>
      <c r="C77" s="46"/>
      <c r="D77" s="46"/>
      <c r="E77" s="46"/>
      <c r="F77" s="46"/>
    </row>
    <row r="78" spans="1:6" ht="15">
      <c r="A78" s="46"/>
      <c r="B78" s="46"/>
      <c r="C78" s="46"/>
      <c r="D78" s="46"/>
      <c r="E78" s="46"/>
      <c r="F78" s="46"/>
    </row>
    <row r="79" spans="1:6" ht="15">
      <c r="A79" s="46"/>
      <c r="B79" s="46"/>
      <c r="C79" s="46"/>
      <c r="D79" s="46"/>
      <c r="E79" s="46"/>
      <c r="F79" s="46"/>
    </row>
    <row r="80" spans="1:6" ht="15">
      <c r="A80" s="46"/>
      <c r="B80" s="46"/>
      <c r="C80" s="46"/>
      <c r="D80" s="46"/>
      <c r="E80" s="46"/>
      <c r="F80" s="46"/>
    </row>
    <row r="81" spans="1:6" ht="15">
      <c r="A81" s="46"/>
      <c r="B81" s="46"/>
      <c r="C81" s="46"/>
      <c r="D81" s="46"/>
      <c r="E81" s="46"/>
      <c r="F81" s="46"/>
    </row>
    <row r="82" spans="1:6" ht="15">
      <c r="A82" s="46"/>
      <c r="B82" s="46"/>
      <c r="C82" s="46"/>
      <c r="D82" s="46"/>
      <c r="E82" s="46"/>
      <c r="F82" s="46"/>
    </row>
    <row r="83" spans="1:6" ht="15">
      <c r="A83" s="46"/>
      <c r="B83" s="46"/>
      <c r="C83" s="46"/>
      <c r="D83" s="46"/>
      <c r="E83" s="46"/>
      <c r="F83" s="46"/>
    </row>
    <row r="84" spans="1:6" ht="15">
      <c r="A84" s="46"/>
      <c r="B84" s="46"/>
      <c r="C84" s="46"/>
      <c r="D84" s="46"/>
      <c r="E84" s="46"/>
      <c r="F84" s="46"/>
    </row>
    <row r="85" spans="1:6" ht="15">
      <c r="A85" s="46"/>
      <c r="B85" s="46"/>
      <c r="C85" s="46"/>
      <c r="D85" s="46"/>
      <c r="E85" s="46"/>
      <c r="F85" s="46"/>
    </row>
    <row r="86" spans="1:6" ht="15">
      <c r="A86" s="46"/>
      <c r="B86" s="46"/>
      <c r="C86" s="46"/>
      <c r="D86" s="46"/>
      <c r="E86" s="46"/>
      <c r="F86" s="46"/>
    </row>
    <row r="87" spans="1:6" ht="15">
      <c r="A87" s="46"/>
      <c r="B87" s="46"/>
      <c r="C87" s="46"/>
      <c r="D87" s="46"/>
      <c r="E87" s="46"/>
      <c r="F87" s="46"/>
    </row>
    <row r="88" spans="1:6" ht="15">
      <c r="A88" s="46"/>
      <c r="B88" s="46"/>
      <c r="C88" s="46"/>
      <c r="D88" s="46"/>
      <c r="E88" s="46"/>
      <c r="F88" s="46"/>
    </row>
    <row r="89" spans="1:6" ht="15">
      <c r="A89" s="46"/>
      <c r="B89" s="46"/>
      <c r="C89" s="46"/>
      <c r="D89" s="46"/>
      <c r="E89" s="46"/>
      <c r="F89" s="46"/>
    </row>
    <row r="90" spans="1:6" ht="15">
      <c r="A90" s="46"/>
      <c r="B90" s="46"/>
      <c r="C90" s="46"/>
      <c r="D90" s="46"/>
      <c r="E90" s="46"/>
      <c r="F90" s="46"/>
    </row>
    <row r="91" spans="1:6" ht="15">
      <c r="A91" s="46"/>
      <c r="B91" s="46"/>
      <c r="C91" s="46"/>
      <c r="D91" s="46"/>
      <c r="E91" s="46"/>
      <c r="F91" s="46"/>
    </row>
    <row r="92" spans="1:6" ht="15">
      <c r="A92" s="46"/>
      <c r="B92" s="46"/>
      <c r="C92" s="46"/>
      <c r="D92" s="46"/>
      <c r="E92" s="46"/>
      <c r="F92" s="46"/>
    </row>
    <row r="93" spans="1:6" ht="15">
      <c r="A93" s="46"/>
      <c r="B93" s="46"/>
      <c r="C93" s="46"/>
      <c r="D93" s="46"/>
      <c r="E93" s="46"/>
      <c r="F93" s="46"/>
    </row>
    <row r="94" spans="1:6" ht="15">
      <c r="A94" s="46"/>
      <c r="B94" s="46"/>
      <c r="C94" s="46"/>
      <c r="D94" s="46"/>
      <c r="E94" s="46"/>
      <c r="F94" s="46"/>
    </row>
    <row r="95" spans="1:6" ht="15">
      <c r="A95" s="46"/>
      <c r="B95" s="46"/>
      <c r="C95" s="46"/>
      <c r="D95" s="46"/>
      <c r="E95" s="46"/>
      <c r="F95" s="46"/>
    </row>
    <row r="96" spans="1:6" ht="15">
      <c r="A96" s="46"/>
      <c r="B96" s="46"/>
      <c r="C96" s="46"/>
      <c r="D96" s="46"/>
      <c r="E96" s="46"/>
      <c r="F96" s="46"/>
    </row>
    <row r="97" spans="1:6" ht="15">
      <c r="A97" s="46"/>
      <c r="B97" s="46"/>
      <c r="C97" s="46"/>
      <c r="D97" s="46"/>
      <c r="E97" s="46"/>
      <c r="F97" s="46"/>
    </row>
    <row r="98" spans="1:6" ht="15">
      <c r="A98" s="46"/>
      <c r="B98" s="46"/>
      <c r="C98" s="46"/>
      <c r="D98" s="46"/>
      <c r="E98" s="46"/>
      <c r="F98" s="46"/>
    </row>
    <row r="99" spans="1:6" ht="15">
      <c r="A99" s="46"/>
      <c r="B99" s="46"/>
      <c r="C99" s="46"/>
      <c r="D99" s="46"/>
      <c r="E99" s="46"/>
      <c r="F99" s="46"/>
    </row>
    <row r="100" spans="1:6" ht="15">
      <c r="A100" s="46"/>
      <c r="B100" s="46"/>
      <c r="C100" s="46"/>
      <c r="D100" s="46"/>
      <c r="E100" s="46"/>
      <c r="F100" s="46"/>
    </row>
    <row r="101" spans="1:6" ht="15">
      <c r="A101" s="46"/>
      <c r="B101" s="46"/>
      <c r="C101" s="46"/>
      <c r="D101" s="46"/>
      <c r="E101" s="46"/>
      <c r="F101" s="46"/>
    </row>
    <row r="102" spans="1:6" ht="15">
      <c r="A102" s="46"/>
      <c r="B102" s="46"/>
      <c r="C102" s="46"/>
      <c r="D102" s="46"/>
      <c r="E102" s="46"/>
      <c r="F102" s="46"/>
    </row>
    <row r="103" spans="1:6" ht="15">
      <c r="A103" s="46"/>
      <c r="B103" s="46"/>
      <c r="C103" s="46"/>
      <c r="D103" s="46"/>
      <c r="E103" s="46"/>
      <c r="F103" s="46"/>
    </row>
    <row r="104" spans="1:6" ht="15">
      <c r="A104" s="46"/>
      <c r="B104" s="46"/>
      <c r="C104" s="46"/>
      <c r="D104" s="46"/>
      <c r="E104" s="46"/>
      <c r="F104" s="46"/>
    </row>
    <row r="105" spans="1:6" ht="15">
      <c r="A105" s="46"/>
      <c r="B105" s="46"/>
      <c r="C105" s="46"/>
      <c r="D105" s="46"/>
      <c r="E105" s="46"/>
      <c r="F105" s="46"/>
    </row>
    <row r="106" spans="1:6" ht="15">
      <c r="A106" s="46"/>
      <c r="B106" s="46"/>
      <c r="C106" s="46"/>
      <c r="D106" s="46"/>
      <c r="E106" s="46"/>
      <c r="F106" s="46"/>
    </row>
    <row r="107" spans="1:6" ht="15">
      <c r="A107" s="46"/>
      <c r="B107" s="46"/>
      <c r="C107" s="46"/>
      <c r="D107" s="46"/>
      <c r="E107" s="46"/>
      <c r="F107" s="46"/>
    </row>
    <row r="108" spans="1:6" ht="15">
      <c r="A108" s="46"/>
      <c r="B108" s="46"/>
      <c r="C108" s="46"/>
      <c r="D108" s="46"/>
      <c r="E108" s="46"/>
      <c r="F108" s="46"/>
    </row>
    <row r="109" spans="1:6" ht="15">
      <c r="A109" s="46"/>
      <c r="B109" s="46"/>
      <c r="C109" s="46"/>
      <c r="D109" s="46"/>
      <c r="E109" s="46"/>
      <c r="F109" s="46"/>
    </row>
    <row r="110" spans="1:6" ht="15">
      <c r="A110" s="46"/>
      <c r="B110" s="46"/>
      <c r="C110" s="46"/>
      <c r="D110" s="46"/>
      <c r="E110" s="46"/>
      <c r="F110" s="46"/>
    </row>
    <row r="111" spans="1:6" ht="15">
      <c r="A111" s="46"/>
      <c r="B111" s="46"/>
      <c r="C111" s="46"/>
      <c r="D111" s="46"/>
      <c r="E111" s="46"/>
      <c r="F111" s="46"/>
    </row>
    <row r="112" spans="1:6" ht="15">
      <c r="A112" s="46"/>
      <c r="B112" s="46"/>
      <c r="C112" s="46"/>
      <c r="D112" s="46"/>
      <c r="E112" s="46"/>
      <c r="F112" s="46"/>
    </row>
    <row r="113" spans="1:6" ht="15">
      <c r="A113" s="46"/>
      <c r="B113" s="46"/>
      <c r="C113" s="46"/>
      <c r="D113" s="46"/>
      <c r="E113" s="46"/>
      <c r="F113" s="46"/>
    </row>
    <row r="114" spans="1:6" ht="15">
      <c r="A114" s="46"/>
      <c r="B114" s="46"/>
      <c r="C114" s="46"/>
      <c r="D114" s="46"/>
      <c r="E114" s="46"/>
      <c r="F114" s="46"/>
    </row>
    <row r="115" spans="1:6" ht="15">
      <c r="A115" s="46"/>
      <c r="B115" s="46"/>
      <c r="C115" s="46"/>
      <c r="D115" s="46"/>
      <c r="E115" s="46"/>
      <c r="F115" s="46"/>
    </row>
    <row r="116" spans="1:6" ht="15">
      <c r="A116" s="46"/>
      <c r="B116" s="46"/>
      <c r="C116" s="46"/>
      <c r="D116" s="46"/>
      <c r="E116" s="46"/>
      <c r="F116" s="46"/>
    </row>
    <row r="117" spans="1:6" ht="15">
      <c r="A117" s="46"/>
      <c r="B117" s="46"/>
      <c r="C117" s="46"/>
      <c r="D117" s="46"/>
      <c r="E117" s="46"/>
      <c r="F117" s="46"/>
    </row>
    <row r="118" spans="1:6" ht="15">
      <c r="A118" s="46"/>
      <c r="B118" s="46"/>
      <c r="C118" s="46"/>
      <c r="D118" s="46"/>
      <c r="E118" s="46"/>
      <c r="F118" s="46"/>
    </row>
    <row r="119" spans="1:6" ht="15">
      <c r="A119" s="46"/>
      <c r="B119" s="46"/>
      <c r="C119" s="46"/>
      <c r="D119" s="46"/>
      <c r="E119" s="46"/>
      <c r="F119" s="46"/>
    </row>
    <row r="120" spans="1:6" ht="15">
      <c r="A120" s="46"/>
      <c r="B120" s="46"/>
      <c r="C120" s="46"/>
      <c r="D120" s="46"/>
      <c r="E120" s="46"/>
      <c r="F120" s="46"/>
    </row>
    <row r="121" spans="1:6" ht="15">
      <c r="A121" s="46"/>
      <c r="B121" s="46"/>
      <c r="C121" s="46"/>
      <c r="D121" s="46"/>
      <c r="E121" s="46"/>
      <c r="F121" s="46"/>
    </row>
    <row r="122" spans="1:6" ht="15">
      <c r="A122" s="46"/>
      <c r="B122" s="46"/>
      <c r="C122" s="46"/>
      <c r="D122" s="46"/>
      <c r="E122" s="46"/>
      <c r="F122" s="46"/>
    </row>
    <row r="123" spans="1:6" ht="15">
      <c r="A123" s="46"/>
      <c r="B123" s="46"/>
      <c r="C123" s="46"/>
      <c r="D123" s="46"/>
      <c r="E123" s="46"/>
      <c r="F123" s="46"/>
    </row>
    <row r="124" spans="1:6" ht="15">
      <c r="A124" s="46"/>
      <c r="B124" s="46"/>
      <c r="C124" s="46"/>
      <c r="D124" s="46"/>
      <c r="E124" s="46"/>
      <c r="F124" s="46"/>
    </row>
    <row r="125" spans="1:6" ht="15">
      <c r="A125" s="46"/>
      <c r="B125" s="46"/>
      <c r="C125" s="46"/>
      <c r="D125" s="46"/>
      <c r="E125" s="46"/>
      <c r="F125" s="46"/>
    </row>
    <row r="126" spans="1:6" ht="15">
      <c r="A126" s="46"/>
      <c r="B126" s="46"/>
      <c r="C126" s="46"/>
      <c r="D126" s="46"/>
      <c r="E126" s="46"/>
      <c r="F126" s="46"/>
    </row>
    <row r="127" spans="1:6" ht="15">
      <c r="A127" s="46"/>
      <c r="B127" s="46"/>
      <c r="C127" s="46"/>
      <c r="D127" s="46"/>
      <c r="E127" s="46"/>
      <c r="F127" s="46"/>
    </row>
    <row r="128" spans="1:6" ht="15">
      <c r="A128" s="46"/>
      <c r="B128" s="46"/>
      <c r="C128" s="46"/>
      <c r="D128" s="46"/>
      <c r="E128" s="46"/>
      <c r="F128" s="46"/>
    </row>
    <row r="129" spans="1:6" ht="15">
      <c r="A129" s="46"/>
      <c r="B129" s="46"/>
      <c r="C129" s="46"/>
      <c r="D129" s="46"/>
      <c r="E129" s="46"/>
      <c r="F129" s="46"/>
    </row>
    <row r="130" spans="1:6" ht="15">
      <c r="A130" s="46"/>
      <c r="B130" s="46"/>
      <c r="C130" s="46"/>
      <c r="D130" s="46"/>
      <c r="E130" s="46"/>
      <c r="F130" s="46"/>
    </row>
    <row r="131" spans="1:6" ht="15">
      <c r="A131" s="46"/>
      <c r="B131" s="46"/>
      <c r="C131" s="46"/>
      <c r="D131" s="46"/>
      <c r="E131" s="46"/>
      <c r="F131" s="46"/>
    </row>
    <row r="132" spans="1:6" ht="15">
      <c r="A132" s="46"/>
      <c r="B132" s="46"/>
      <c r="C132" s="46"/>
      <c r="D132" s="46"/>
      <c r="E132" s="46"/>
      <c r="F132" s="46"/>
    </row>
    <row r="133" spans="1:6" ht="15">
      <c r="A133" s="46"/>
      <c r="B133" s="46"/>
      <c r="C133" s="46"/>
      <c r="D133" s="46"/>
      <c r="E133" s="46"/>
      <c r="F133" s="46"/>
    </row>
    <row r="134" spans="1:6" ht="15">
      <c r="A134" s="46"/>
      <c r="B134" s="46"/>
      <c r="C134" s="46"/>
      <c r="D134" s="46"/>
      <c r="E134" s="46"/>
      <c r="F134" s="46"/>
    </row>
    <row r="135" spans="1:6" ht="15">
      <c r="A135" s="46"/>
      <c r="B135" s="46"/>
      <c r="C135" s="46"/>
      <c r="D135" s="46"/>
      <c r="E135" s="46"/>
      <c r="F135" s="46"/>
    </row>
    <row r="136" spans="1:6" ht="15">
      <c r="A136" s="46"/>
      <c r="B136" s="46"/>
      <c r="C136" s="46"/>
      <c r="D136" s="46"/>
      <c r="E136" s="46"/>
      <c r="F136" s="46"/>
    </row>
    <row r="137" spans="1:6" ht="15">
      <c r="A137" s="46"/>
      <c r="B137" s="46"/>
      <c r="C137" s="46"/>
      <c r="D137" s="46"/>
      <c r="E137" s="46"/>
      <c r="F137" s="46"/>
    </row>
    <row r="138" spans="1:6" ht="15">
      <c r="A138" s="46"/>
      <c r="B138" s="46"/>
      <c r="C138" s="46"/>
      <c r="D138" s="46"/>
      <c r="E138" s="46"/>
      <c r="F138" s="46"/>
    </row>
    <row r="139" spans="1:6" ht="15">
      <c r="A139" s="46"/>
      <c r="B139" s="46"/>
      <c r="C139" s="46"/>
      <c r="D139" s="46"/>
      <c r="E139" s="46"/>
      <c r="F139" s="46"/>
    </row>
    <row r="140" spans="1:6" ht="15">
      <c r="A140" s="46"/>
      <c r="B140" s="46"/>
      <c r="C140" s="46"/>
      <c r="D140" s="46"/>
      <c r="E140" s="46"/>
      <c r="F140" s="46"/>
    </row>
    <row r="141" spans="1:6" ht="15">
      <c r="A141" s="46"/>
      <c r="B141" s="46"/>
      <c r="C141" s="46"/>
      <c r="D141" s="46"/>
      <c r="E141" s="46"/>
      <c r="F141" s="46"/>
    </row>
    <row r="142" spans="1:6" ht="15">
      <c r="A142" s="46"/>
      <c r="B142" s="46"/>
      <c r="C142" s="46"/>
      <c r="D142" s="46"/>
      <c r="E142" s="46"/>
      <c r="F142" s="46"/>
    </row>
    <row r="143" spans="1:6" ht="15">
      <c r="A143" s="46"/>
      <c r="B143" s="46"/>
      <c r="C143" s="46"/>
      <c r="D143" s="46"/>
      <c r="E143" s="46"/>
      <c r="F143" s="46"/>
    </row>
  </sheetData>
  <sheetProtection sheet="1" objects="1" scenarios="1" selectLockedCells="1"/>
  <mergeCells count="3">
    <mergeCell ref="A18:F18"/>
    <mergeCell ref="A40:F41"/>
    <mergeCell ref="B9:E9"/>
  </mergeCells>
  <printOptions/>
  <pageMargins left="0.7" right="0.7" top="0.75" bottom="0.75" header="0.3" footer="0.3"/>
  <pageSetup fitToHeight="1" fitToWidth="1" horizontalDpi="600" verticalDpi="600" orientation="portrait" scale="95" r:id="rId2"/>
  <ignoredErrors>
    <ignoredError sqref="C12" unlockedFormula="1"/>
  </ignoredError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111"/>
  <sheetViews>
    <sheetView view="pageBreakPreview" zoomScale="70" zoomScaleSheetLayoutView="70" workbookViewId="0" topLeftCell="A49">
      <selection activeCell="I14" sqref="I14"/>
    </sheetView>
  </sheetViews>
  <sheetFormatPr defaultColWidth="8.8984375" defaultRowHeight="15"/>
  <cols>
    <col min="1" max="1" width="1.796875" style="3" customWidth="1"/>
    <col min="2" max="2" width="8.8984375" style="3" customWidth="1"/>
    <col min="3" max="3" width="1.796875" style="3" customWidth="1"/>
    <col min="4" max="12" width="7.59765625" style="3" customWidth="1"/>
    <col min="13" max="13" width="1.796875" style="3" customWidth="1"/>
    <col min="14" max="14" width="4.3984375" style="3" customWidth="1"/>
    <col min="15" max="15" width="13.59765625" style="3" bestFit="1" customWidth="1"/>
    <col min="16" max="18" width="6.296875" style="3" customWidth="1"/>
    <col min="19" max="19" width="15.69921875" style="3" customWidth="1"/>
    <col min="20" max="31" width="4.796875" style="3" customWidth="1"/>
    <col min="32" max="16384" width="8.8984375" style="3" customWidth="1"/>
  </cols>
  <sheetData>
    <row r="1" spans="1:13" ht="8.1" customHeight="1" thickTop="1">
      <c r="A1" s="163"/>
      <c r="B1" s="164"/>
      <c r="C1" s="164"/>
      <c r="D1" s="164"/>
      <c r="E1" s="164"/>
      <c r="F1" s="164"/>
      <c r="G1" s="164"/>
      <c r="H1" s="164"/>
      <c r="I1" s="164"/>
      <c r="J1" s="164"/>
      <c r="K1" s="164"/>
      <c r="L1" s="164"/>
      <c r="M1" s="165"/>
    </row>
    <row r="2" spans="1:13" ht="23.25">
      <c r="A2" s="166"/>
      <c r="B2" s="458" t="s">
        <v>76</v>
      </c>
      <c r="C2" s="458"/>
      <c r="D2" s="458"/>
      <c r="E2" s="458"/>
      <c r="F2" s="458"/>
      <c r="G2" s="458"/>
      <c r="H2" s="458"/>
      <c r="I2" s="458"/>
      <c r="J2" s="458"/>
      <c r="K2" s="458"/>
      <c r="L2" s="458"/>
      <c r="M2" s="167"/>
    </row>
    <row r="3" spans="1:13" ht="8.1" customHeight="1" thickBot="1">
      <c r="A3" s="166"/>
      <c r="B3" s="38"/>
      <c r="C3" s="38"/>
      <c r="D3" s="38"/>
      <c r="E3" s="38"/>
      <c r="F3" s="38"/>
      <c r="G3" s="38"/>
      <c r="H3" s="38"/>
      <c r="I3" s="38"/>
      <c r="J3" s="38"/>
      <c r="K3" s="38"/>
      <c r="L3" s="38"/>
      <c r="M3" s="167"/>
    </row>
    <row r="4" spans="1:13" ht="8.1" customHeight="1">
      <c r="A4" s="168"/>
      <c r="B4" s="169"/>
      <c r="C4" s="169"/>
      <c r="D4" s="169"/>
      <c r="E4" s="169"/>
      <c r="F4" s="169"/>
      <c r="G4" s="169"/>
      <c r="H4" s="169"/>
      <c r="I4" s="169"/>
      <c r="J4" s="169"/>
      <c r="K4" s="169"/>
      <c r="L4" s="169"/>
      <c r="M4" s="170"/>
    </row>
    <row r="5" spans="1:13" ht="15">
      <c r="A5" s="166"/>
      <c r="B5" s="78" t="s">
        <v>0</v>
      </c>
      <c r="C5" s="79" t="str">
        <f>Title!C11</f>
        <v>Grower Name</v>
      </c>
      <c r="D5" s="38"/>
      <c r="E5" s="171"/>
      <c r="F5" s="171"/>
      <c r="G5" s="171"/>
      <c r="H5" s="171"/>
      <c r="I5" s="149" t="s">
        <v>1</v>
      </c>
      <c r="J5" s="149"/>
      <c r="K5" s="149"/>
      <c r="L5" s="79" t="str">
        <f>OR1!A8</f>
        <v>IWM-XXX</v>
      </c>
      <c r="M5" s="167"/>
    </row>
    <row r="6" spans="1:13" ht="15">
      <c r="A6" s="166"/>
      <c r="B6" s="78" t="s">
        <v>4</v>
      </c>
      <c r="C6" s="464">
        <f>'DU1'!C6</f>
        <v>2</v>
      </c>
      <c r="D6" s="464"/>
      <c r="E6" s="464"/>
      <c r="F6" s="171"/>
      <c r="G6" s="171"/>
      <c r="H6" s="171"/>
      <c r="I6" s="149" t="s">
        <v>3</v>
      </c>
      <c r="J6" s="149"/>
      <c r="K6" s="171"/>
      <c r="L6" s="323">
        <f>'DU1'!K6</f>
        <v>367</v>
      </c>
      <c r="M6" s="167"/>
    </row>
    <row r="7" spans="1:21" ht="15">
      <c r="A7" s="166"/>
      <c r="B7" s="79" t="s">
        <v>2</v>
      </c>
      <c r="C7" s="79" t="str">
        <f>OR1!A6</f>
        <v>Field 1</v>
      </c>
      <c r="D7" s="38"/>
      <c r="E7" s="171"/>
      <c r="F7" s="171"/>
      <c r="G7" s="171"/>
      <c r="H7" s="171"/>
      <c r="I7" s="149" t="s">
        <v>5</v>
      </c>
      <c r="J7" s="149"/>
      <c r="K7" s="149"/>
      <c r="L7" s="79" t="s">
        <v>77</v>
      </c>
      <c r="M7" s="167"/>
      <c r="S7" s="57"/>
      <c r="T7" s="57"/>
      <c r="U7" s="57"/>
    </row>
    <row r="8" spans="1:13" ht="8.1" customHeight="1" thickBot="1">
      <c r="A8" s="172"/>
      <c r="B8" s="173"/>
      <c r="C8" s="173"/>
      <c r="D8" s="174"/>
      <c r="E8" s="174"/>
      <c r="F8" s="174"/>
      <c r="G8" s="174"/>
      <c r="H8" s="174"/>
      <c r="I8" s="173"/>
      <c r="J8" s="173"/>
      <c r="K8" s="173"/>
      <c r="L8" s="174"/>
      <c r="M8" s="175"/>
    </row>
    <row r="9" spans="1:13" ht="8.1" customHeight="1">
      <c r="A9" s="166"/>
      <c r="B9" s="38"/>
      <c r="C9" s="166"/>
      <c r="D9" s="38"/>
      <c r="E9" s="38"/>
      <c r="F9" s="38"/>
      <c r="G9" s="38"/>
      <c r="H9" s="38"/>
      <c r="I9" s="38"/>
      <c r="J9" s="38"/>
      <c r="K9" s="38"/>
      <c r="L9" s="38"/>
      <c r="M9" s="167"/>
    </row>
    <row r="10" spans="1:21" ht="15">
      <c r="A10" s="166"/>
      <c r="B10" s="38" t="s">
        <v>52</v>
      </c>
      <c r="C10" s="166"/>
      <c r="D10" s="38" t="s">
        <v>195</v>
      </c>
      <c r="E10" s="38"/>
      <c r="F10" s="38"/>
      <c r="G10" s="156" t="str">
        <f>OR1!A7</f>
        <v>Strawberries</v>
      </c>
      <c r="H10" s="38"/>
      <c r="I10" s="38" t="s">
        <v>75</v>
      </c>
      <c r="J10" s="38"/>
      <c r="K10" s="38"/>
      <c r="L10" s="38">
        <f>'DU1'!I33</f>
        <v>0.24579031200000004</v>
      </c>
      <c r="M10" s="167"/>
      <c r="S10" s="57"/>
      <c r="T10" s="57"/>
      <c r="U10" s="343"/>
    </row>
    <row r="11" spans="1:21" ht="15">
      <c r="A11" s="166"/>
      <c r="B11" s="38"/>
      <c r="C11" s="166"/>
      <c r="D11" s="38" t="s">
        <v>74</v>
      </c>
      <c r="G11" s="176">
        <v>2</v>
      </c>
      <c r="H11" s="79"/>
      <c r="I11" s="79" t="s">
        <v>151</v>
      </c>
      <c r="J11" s="79"/>
      <c r="K11" s="79"/>
      <c r="L11" s="124">
        <f>'DU1'!I$37</f>
        <v>88</v>
      </c>
      <c r="M11" s="167"/>
      <c r="S11" s="57"/>
      <c r="T11" s="57"/>
      <c r="U11" s="343"/>
    </row>
    <row r="12" spans="1:21" ht="15">
      <c r="A12" s="166"/>
      <c r="B12" s="38"/>
      <c r="C12" s="166"/>
      <c r="D12" s="38" t="s">
        <v>73</v>
      </c>
      <c r="E12" s="38"/>
      <c r="F12" s="38"/>
      <c r="G12" s="176">
        <v>50</v>
      </c>
      <c r="H12" s="79"/>
      <c r="I12" s="79"/>
      <c r="J12" s="79"/>
      <c r="K12" s="79"/>
      <c r="L12" s="124"/>
      <c r="M12" s="167"/>
      <c r="S12" s="57"/>
      <c r="T12" s="57"/>
      <c r="U12" s="343"/>
    </row>
    <row r="13" spans="1:21" ht="15">
      <c r="A13" s="166"/>
      <c r="B13" s="38"/>
      <c r="C13" s="166"/>
      <c r="D13" s="38" t="s">
        <v>72</v>
      </c>
      <c r="E13" s="38"/>
      <c r="F13" s="38"/>
      <c r="G13" s="177" t="s">
        <v>71</v>
      </c>
      <c r="H13" s="79"/>
      <c r="I13" s="38" t="s">
        <v>69</v>
      </c>
      <c r="J13" s="179"/>
      <c r="K13" s="38"/>
      <c r="L13" s="119">
        <v>0.9</v>
      </c>
      <c r="M13" s="167"/>
      <c r="S13" s="57"/>
      <c r="T13" s="57"/>
      <c r="U13" s="343"/>
    </row>
    <row r="14" spans="1:21" ht="15">
      <c r="A14" s="166"/>
      <c r="B14" s="38"/>
      <c r="C14" s="166"/>
      <c r="D14" s="38" t="s">
        <v>70</v>
      </c>
      <c r="E14" s="38"/>
      <c r="F14" s="38"/>
      <c r="G14" s="178">
        <v>0.15</v>
      </c>
      <c r="H14" s="79"/>
      <c r="I14" s="180" t="s">
        <v>68</v>
      </c>
      <c r="L14" s="119">
        <v>1.5</v>
      </c>
      <c r="M14" s="167"/>
      <c r="S14" s="57"/>
      <c r="T14" s="57"/>
      <c r="U14" s="343"/>
    </row>
    <row r="15" spans="1:13" ht="8.1" customHeight="1" thickBot="1">
      <c r="A15" s="172"/>
      <c r="B15" s="181"/>
      <c r="C15" s="172"/>
      <c r="D15" s="181"/>
      <c r="E15" s="181"/>
      <c r="F15" s="181"/>
      <c r="G15" s="181"/>
      <c r="H15" s="181"/>
      <c r="I15" s="181"/>
      <c r="J15" s="182"/>
      <c r="K15" s="181"/>
      <c r="L15" s="181"/>
      <c r="M15" s="175"/>
    </row>
    <row r="16" spans="1:13" ht="8.1" customHeight="1">
      <c r="A16" s="166"/>
      <c r="B16" s="38"/>
      <c r="C16" s="168"/>
      <c r="D16" s="169"/>
      <c r="E16" s="169"/>
      <c r="F16" s="169"/>
      <c r="G16" s="169"/>
      <c r="H16" s="169"/>
      <c r="I16" s="169"/>
      <c r="J16" s="169"/>
      <c r="K16" s="169"/>
      <c r="L16" s="169"/>
      <c r="M16" s="170"/>
    </row>
    <row r="17" spans="1:21" ht="15.75" customHeight="1">
      <c r="A17" s="166"/>
      <c r="B17" s="38" t="s">
        <v>53</v>
      </c>
      <c r="C17" s="166"/>
      <c r="D17" s="38" t="s">
        <v>67</v>
      </c>
      <c r="J17" s="183">
        <f>(L13)/(5*(L14)-(L13))</f>
        <v>0.13636363636363638</v>
      </c>
      <c r="L17" s="38"/>
      <c r="M17" s="167"/>
      <c r="T17" s="355"/>
      <c r="U17" s="343"/>
    </row>
    <row r="18" spans="1:13" ht="15.75" customHeight="1">
      <c r="A18" s="166"/>
      <c r="B18" s="38"/>
      <c r="C18" s="166"/>
      <c r="D18" s="38" t="s">
        <v>66</v>
      </c>
      <c r="E18" s="38"/>
      <c r="F18" s="38"/>
      <c r="G18" s="38"/>
      <c r="H18" s="38"/>
      <c r="I18" s="38"/>
      <c r="J18" s="184">
        <f>(G11*G14*G12/100)/L10</f>
        <v>0.6102762911176091</v>
      </c>
      <c r="K18" s="38" t="s">
        <v>65</v>
      </c>
      <c r="L18" s="38"/>
      <c r="M18" s="167"/>
    </row>
    <row r="19" spans="1:13" ht="8.1" customHeight="1">
      <c r="A19" s="166"/>
      <c r="B19" s="38"/>
      <c r="C19" s="185"/>
      <c r="D19" s="51"/>
      <c r="E19" s="51"/>
      <c r="F19" s="51"/>
      <c r="G19" s="51"/>
      <c r="H19" s="51"/>
      <c r="I19" s="51"/>
      <c r="J19" s="51"/>
      <c r="K19" s="51"/>
      <c r="L19" s="51"/>
      <c r="M19" s="186"/>
    </row>
    <row r="20" spans="1:28" ht="15">
      <c r="A20" s="166"/>
      <c r="C20" s="166"/>
      <c r="D20" s="38" t="s">
        <v>64</v>
      </c>
      <c r="E20" s="459" t="s">
        <v>231</v>
      </c>
      <c r="F20" s="460"/>
      <c r="G20" s="459" t="str">
        <f>CONCATENATE("System DU [",L11,"%]")</f>
        <v>System DU [88%]</v>
      </c>
      <c r="H20" s="460"/>
      <c r="I20" s="187" t="s">
        <v>63</v>
      </c>
      <c r="J20" s="61" t="s">
        <v>62</v>
      </c>
      <c r="K20" s="461" t="s">
        <v>110</v>
      </c>
      <c r="L20" s="462"/>
      <c r="M20" s="463"/>
      <c r="P20" s="38"/>
      <c r="Q20" s="38"/>
      <c r="R20" s="38"/>
      <c r="T20" s="38"/>
      <c r="U20" s="38"/>
      <c r="V20" s="38"/>
      <c r="W20" s="38"/>
      <c r="X20" s="38"/>
      <c r="Y20" s="38"/>
      <c r="Z20" s="38"/>
      <c r="AA20" s="38"/>
      <c r="AB20" s="38"/>
    </row>
    <row r="21" spans="1:31" ht="15">
      <c r="A21" s="166"/>
      <c r="B21" s="38"/>
      <c r="C21" s="185"/>
      <c r="D21" s="51"/>
      <c r="E21" s="188" t="s">
        <v>59</v>
      </c>
      <c r="F21" s="189" t="s">
        <v>58</v>
      </c>
      <c r="G21" s="188" t="s">
        <v>59</v>
      </c>
      <c r="H21" s="189" t="s">
        <v>58</v>
      </c>
      <c r="I21" s="188" t="s">
        <v>61</v>
      </c>
      <c r="J21" s="189" t="s">
        <v>60</v>
      </c>
      <c r="K21" s="188" t="s">
        <v>59</v>
      </c>
      <c r="L21" s="189" t="s">
        <v>58</v>
      </c>
      <c r="M21" s="186"/>
      <c r="O21" s="334" t="s">
        <v>111</v>
      </c>
      <c r="P21" s="38"/>
      <c r="Q21" s="38"/>
      <c r="R21" s="38"/>
      <c r="S21" s="190" t="s">
        <v>195</v>
      </c>
      <c r="T21" s="191">
        <f>D22</f>
        <v>40544</v>
      </c>
      <c r="U21" s="191">
        <f>D23</f>
        <v>40575</v>
      </c>
      <c r="V21" s="191">
        <f>D24</f>
        <v>40603</v>
      </c>
      <c r="W21" s="191">
        <f>D25</f>
        <v>40634</v>
      </c>
      <c r="X21" s="191">
        <f>D26</f>
        <v>40664</v>
      </c>
      <c r="Y21" s="191">
        <f>D27</f>
        <v>40695</v>
      </c>
      <c r="Z21" s="191">
        <f>D28</f>
        <v>40725</v>
      </c>
      <c r="AA21" s="191">
        <f>D29</f>
        <v>40756</v>
      </c>
      <c r="AB21" s="191">
        <f>D30</f>
        <v>40787</v>
      </c>
      <c r="AC21" s="191">
        <f>D31</f>
        <v>40817</v>
      </c>
      <c r="AD21" s="191">
        <f>D32</f>
        <v>40848</v>
      </c>
      <c r="AE21" s="192">
        <f>D33</f>
        <v>40878</v>
      </c>
    </row>
    <row r="22" spans="1:31" ht="15.75">
      <c r="A22" s="166"/>
      <c r="B22" s="38"/>
      <c r="C22" s="193"/>
      <c r="D22" s="194">
        <v>40544</v>
      </c>
      <c r="E22" s="195" t="str">
        <f aca="true" t="shared" si="0" ref="E22:E33">IF(INDEX($S$21:$AE$32,MATCH($G$10,$S$21:$S$32,0),MATCH(D22,$S$21:$AE$21,0))=0,"",(1+J$17)*(100/85)*INDEX($S$21:$AE$32,MATCH($G$10,$S$21:$S$32,0),MATCH(D22,$S$21:$AE$21,0))/30)</f>
        <v/>
      </c>
      <c r="F22" s="38" t="str">
        <f>IF(E22="","",E22*7)</f>
        <v/>
      </c>
      <c r="G22" s="195" t="str">
        <f aca="true" t="shared" si="1" ref="G22:G33">IF(INDEX($S$21:$AE$32,MATCH($G$10,$S$21:$S$32,0),MATCH(D22,$S$21:$AE$21,0))=0,"",(1+J$17)*(100/L$11)*INDEX($S$21:$AE$32,MATCH($G$10,$S$21:$S$32,0),MATCH(D22,$S$21:$AE$21,0))/30)</f>
        <v/>
      </c>
      <c r="H22" s="38" t="str">
        <f>IF(E22="","",G22*7)</f>
        <v/>
      </c>
      <c r="I22" s="196"/>
      <c r="J22" s="119"/>
      <c r="K22" s="195" t="str">
        <f>IF(E22="","",ROUND(I22*$L$10,2))</f>
        <v/>
      </c>
      <c r="L22" s="38" t="str">
        <f>IF(E22="","",J22*K22)</f>
        <v/>
      </c>
      <c r="M22" s="167"/>
      <c r="O22" s="333" t="str">
        <f>IF(E22="","",IF(H22*0.9&gt;L22,"Low",IF(H22*1.1&lt;L22,"High","OK")))</f>
        <v/>
      </c>
      <c r="P22" s="197"/>
      <c r="Q22" s="60"/>
      <c r="R22" s="60"/>
      <c r="S22" s="407" t="s">
        <v>196</v>
      </c>
      <c r="T22" s="200"/>
      <c r="U22" s="200"/>
      <c r="V22" s="200"/>
      <c r="W22" s="200">
        <v>0.1</v>
      </c>
      <c r="X22" s="200">
        <v>0.2</v>
      </c>
      <c r="Y22" s="200">
        <v>0.5</v>
      </c>
      <c r="Z22" s="200">
        <v>0.3</v>
      </c>
      <c r="AA22" s="200">
        <v>0.2</v>
      </c>
      <c r="AB22" s="200"/>
      <c r="AC22" s="200"/>
      <c r="AD22" s="200"/>
      <c r="AE22" s="201"/>
    </row>
    <row r="23" spans="1:31" ht="15.75">
      <c r="A23" s="166"/>
      <c r="B23" s="38"/>
      <c r="C23" s="193"/>
      <c r="D23" s="198">
        <v>40575</v>
      </c>
      <c r="E23" s="195" t="str">
        <f t="shared" si="0"/>
        <v/>
      </c>
      <c r="F23" s="38" t="str">
        <f aca="true" t="shared" si="2" ref="F23:F33">IF(E23="","",E23*7)</f>
        <v/>
      </c>
      <c r="G23" s="195" t="str">
        <f t="shared" si="1"/>
        <v/>
      </c>
      <c r="H23" s="38" t="str">
        <f aca="true" t="shared" si="3" ref="H23:H33">IF(E23="","",G23*7)</f>
        <v/>
      </c>
      <c r="I23" s="196"/>
      <c r="J23" s="119"/>
      <c r="K23" s="195" t="str">
        <f aca="true" t="shared" si="4" ref="K23:K33">IF(E23="","",ROUND(I23*$L$10,2))</f>
        <v/>
      </c>
      <c r="L23" s="38" t="str">
        <f aca="true" t="shared" si="5" ref="L23:L33">IF(E23="","",J23*K23)</f>
        <v/>
      </c>
      <c r="M23" s="167"/>
      <c r="O23" s="333" t="str">
        <f aca="true" t="shared" si="6" ref="O23:O33">IF(E23="","",IF(H23*0.9&gt;L23,"Low",IF(H23*1.1&lt;L23,"High","OK")))</f>
        <v/>
      </c>
      <c r="P23" s="199"/>
      <c r="Q23" s="60"/>
      <c r="R23" s="60"/>
      <c r="S23" s="408" t="s">
        <v>197</v>
      </c>
      <c r="T23" s="200"/>
      <c r="U23" s="200"/>
      <c r="V23" s="200"/>
      <c r="W23" s="200">
        <v>0.1</v>
      </c>
      <c r="X23" s="200">
        <v>0.2</v>
      </c>
      <c r="Y23" s="200">
        <v>0.5</v>
      </c>
      <c r="Z23" s="200">
        <v>0.3</v>
      </c>
      <c r="AA23" s="200">
        <v>0.2</v>
      </c>
      <c r="AB23" s="200"/>
      <c r="AC23" s="200"/>
      <c r="AD23" s="200"/>
      <c r="AE23" s="201"/>
    </row>
    <row r="24" spans="1:31" ht="15.75">
      <c r="A24" s="166"/>
      <c r="B24" s="38"/>
      <c r="C24" s="193"/>
      <c r="D24" s="198">
        <v>40603</v>
      </c>
      <c r="E24" s="195" t="str">
        <f t="shared" si="0"/>
        <v/>
      </c>
      <c r="F24" s="38" t="str">
        <f t="shared" si="2"/>
        <v/>
      </c>
      <c r="G24" s="195" t="str">
        <f t="shared" si="1"/>
        <v/>
      </c>
      <c r="H24" s="38" t="str">
        <f t="shared" si="3"/>
        <v/>
      </c>
      <c r="I24" s="196"/>
      <c r="J24" s="119"/>
      <c r="K24" s="195" t="str">
        <f t="shared" si="4"/>
        <v/>
      </c>
      <c r="L24" s="38" t="str">
        <f t="shared" si="5"/>
        <v/>
      </c>
      <c r="M24" s="167"/>
      <c r="O24" s="333" t="str">
        <f t="shared" si="6"/>
        <v/>
      </c>
      <c r="P24" s="202"/>
      <c r="Q24" s="60"/>
      <c r="R24" s="60"/>
      <c r="S24" s="408" t="s">
        <v>198</v>
      </c>
      <c r="T24" s="200"/>
      <c r="U24" s="200"/>
      <c r="V24" s="200"/>
      <c r="W24" s="200">
        <v>0.1</v>
      </c>
      <c r="X24" s="200">
        <v>0.2</v>
      </c>
      <c r="Y24" s="200">
        <v>0.5</v>
      </c>
      <c r="Z24" s="200">
        <v>0.3</v>
      </c>
      <c r="AA24" s="200">
        <v>0.2</v>
      </c>
      <c r="AB24" s="200"/>
      <c r="AC24" s="200"/>
      <c r="AD24" s="200"/>
      <c r="AE24" s="201"/>
    </row>
    <row r="25" spans="1:31" ht="15.75">
      <c r="A25" s="166"/>
      <c r="B25" s="38"/>
      <c r="C25" s="193"/>
      <c r="D25" s="198">
        <v>40634</v>
      </c>
      <c r="E25" s="195">
        <f t="shared" si="0"/>
        <v>0.0044563279857397515</v>
      </c>
      <c r="F25" s="38">
        <f>IF(E25="","",E25*7)</f>
        <v>0.031194295900178262</v>
      </c>
      <c r="G25" s="195">
        <f>IF(INDEX($S$21:$AE$32,MATCH($G$10,$S$21:$S$32,0),MATCH(D25,$S$21:$AE$21,0))=0,"",(1+J$17)*(100/L$11)*INDEX($S$21:$AE$32,MATCH($G$10,$S$21:$S$32,0),MATCH(D25,$S$21:$AE$21,0))/30)</f>
        <v>0.004304407713498624</v>
      </c>
      <c r="H25" s="38">
        <f t="shared" si="3"/>
        <v>0.030130853994490364</v>
      </c>
      <c r="I25" s="196">
        <v>1</v>
      </c>
      <c r="J25" s="119">
        <v>2</v>
      </c>
      <c r="K25" s="195">
        <f t="shared" si="4"/>
        <v>0.25</v>
      </c>
      <c r="L25" s="38">
        <f t="shared" si="5"/>
        <v>0.5</v>
      </c>
      <c r="M25" s="167"/>
      <c r="O25" s="333" t="str">
        <f t="shared" si="6"/>
        <v>High</v>
      </c>
      <c r="P25" s="202"/>
      <c r="Q25" s="60"/>
      <c r="R25" s="60"/>
      <c r="S25" s="408" t="s">
        <v>199</v>
      </c>
      <c r="T25" s="200"/>
      <c r="U25" s="200"/>
      <c r="V25" s="200"/>
      <c r="W25" s="200">
        <v>0.1</v>
      </c>
      <c r="X25" s="200">
        <v>0.2</v>
      </c>
      <c r="Y25" s="200">
        <v>0.5</v>
      </c>
      <c r="Z25" s="200">
        <v>0.3</v>
      </c>
      <c r="AA25" s="200">
        <v>0.2</v>
      </c>
      <c r="AB25" s="200"/>
      <c r="AC25" s="200"/>
      <c r="AD25" s="200"/>
      <c r="AE25" s="201"/>
    </row>
    <row r="26" spans="1:31" ht="15.75">
      <c r="A26" s="166"/>
      <c r="B26" s="38"/>
      <c r="C26" s="193"/>
      <c r="D26" s="198">
        <v>40664</v>
      </c>
      <c r="E26" s="195">
        <f t="shared" si="0"/>
        <v>0.008912655971479503</v>
      </c>
      <c r="F26" s="38">
        <f t="shared" si="2"/>
        <v>0.062388591800356524</v>
      </c>
      <c r="G26" s="195">
        <f t="shared" si="1"/>
        <v>0.008608815426997247</v>
      </c>
      <c r="H26" s="38">
        <f t="shared" si="3"/>
        <v>0.06026170798898073</v>
      </c>
      <c r="I26" s="196">
        <v>1</v>
      </c>
      <c r="J26" s="119">
        <v>2</v>
      </c>
      <c r="K26" s="195">
        <f t="shared" si="4"/>
        <v>0.25</v>
      </c>
      <c r="L26" s="38">
        <f t="shared" si="5"/>
        <v>0.5</v>
      </c>
      <c r="M26" s="167"/>
      <c r="O26" s="333" t="str">
        <f t="shared" si="6"/>
        <v>High</v>
      </c>
      <c r="P26" s="202"/>
      <c r="Q26" s="60"/>
      <c r="R26" s="60"/>
      <c r="S26" s="408" t="s">
        <v>200</v>
      </c>
      <c r="T26" s="200"/>
      <c r="U26" s="200"/>
      <c r="V26" s="200"/>
      <c r="W26" s="200">
        <v>0.1</v>
      </c>
      <c r="X26" s="200">
        <v>0.2</v>
      </c>
      <c r="Y26" s="200">
        <v>0.5</v>
      </c>
      <c r="Z26" s="200">
        <v>0.3</v>
      </c>
      <c r="AA26" s="200">
        <v>0.2</v>
      </c>
      <c r="AB26" s="200"/>
      <c r="AC26" s="200"/>
      <c r="AD26" s="200"/>
      <c r="AE26" s="201"/>
    </row>
    <row r="27" spans="1:31" ht="15.75">
      <c r="A27" s="166"/>
      <c r="B27" s="38"/>
      <c r="C27" s="193"/>
      <c r="D27" s="198">
        <v>40695</v>
      </c>
      <c r="E27" s="195">
        <f t="shared" si="0"/>
        <v>0.022281639928698756</v>
      </c>
      <c r="F27" s="38">
        <f t="shared" si="2"/>
        <v>0.1559714795008913</v>
      </c>
      <c r="G27" s="195">
        <f t="shared" si="1"/>
        <v>0.02152203856749312</v>
      </c>
      <c r="H27" s="38">
        <f t="shared" si="3"/>
        <v>0.15065426997245182</v>
      </c>
      <c r="I27" s="196">
        <v>1</v>
      </c>
      <c r="J27" s="119">
        <v>2</v>
      </c>
      <c r="K27" s="195">
        <f t="shared" si="4"/>
        <v>0.25</v>
      </c>
      <c r="L27" s="38">
        <f t="shared" si="5"/>
        <v>0.5</v>
      </c>
      <c r="M27" s="167"/>
      <c r="O27" s="333" t="str">
        <f t="shared" si="6"/>
        <v>High</v>
      </c>
      <c r="P27" s="202"/>
      <c r="Q27" s="60"/>
      <c r="R27" s="60"/>
      <c r="S27" s="409" t="s">
        <v>201</v>
      </c>
      <c r="T27" s="200"/>
      <c r="U27" s="200"/>
      <c r="V27" s="200"/>
      <c r="W27" s="200">
        <v>0.1</v>
      </c>
      <c r="X27" s="200">
        <v>0.2</v>
      </c>
      <c r="Y27" s="200">
        <v>0.5</v>
      </c>
      <c r="Z27" s="200">
        <v>0.3</v>
      </c>
      <c r="AA27" s="200">
        <v>0.2</v>
      </c>
      <c r="AB27" s="200"/>
      <c r="AC27" s="200"/>
      <c r="AD27" s="200"/>
      <c r="AE27" s="201"/>
    </row>
    <row r="28" spans="1:31" ht="15.75">
      <c r="A28" s="166"/>
      <c r="B28" s="38"/>
      <c r="C28" s="193"/>
      <c r="D28" s="198">
        <v>40725</v>
      </c>
      <c r="E28" s="195">
        <f t="shared" si="0"/>
        <v>0.013368983957219253</v>
      </c>
      <c r="F28" s="38">
        <f t="shared" si="2"/>
        <v>0.09358288770053477</v>
      </c>
      <c r="G28" s="195">
        <f t="shared" si="1"/>
        <v>0.01291322314049587</v>
      </c>
      <c r="H28" s="38">
        <f t="shared" si="3"/>
        <v>0.09039256198347109</v>
      </c>
      <c r="I28" s="196">
        <v>1</v>
      </c>
      <c r="J28" s="119">
        <v>2</v>
      </c>
      <c r="K28" s="195">
        <f t="shared" si="4"/>
        <v>0.25</v>
      </c>
      <c r="L28" s="38">
        <f t="shared" si="5"/>
        <v>0.5</v>
      </c>
      <c r="M28" s="167"/>
      <c r="O28" s="333" t="str">
        <f t="shared" si="6"/>
        <v>High</v>
      </c>
      <c r="P28" s="202"/>
      <c r="Q28" s="60"/>
      <c r="R28" s="60"/>
      <c r="S28" s="408" t="s">
        <v>202</v>
      </c>
      <c r="T28" s="200"/>
      <c r="U28" s="200"/>
      <c r="V28" s="200"/>
      <c r="W28" s="200">
        <v>0.1</v>
      </c>
      <c r="X28" s="200">
        <v>0.2</v>
      </c>
      <c r="Y28" s="200">
        <v>0.5</v>
      </c>
      <c r="Z28" s="200">
        <v>0.3</v>
      </c>
      <c r="AA28" s="200">
        <v>0.2</v>
      </c>
      <c r="AB28" s="200"/>
      <c r="AC28" s="200"/>
      <c r="AD28" s="200"/>
      <c r="AE28" s="201"/>
    </row>
    <row r="29" spans="1:31" ht="15.75">
      <c r="A29" s="166"/>
      <c r="B29" s="38"/>
      <c r="C29" s="193"/>
      <c r="D29" s="198">
        <v>40756</v>
      </c>
      <c r="E29" s="195">
        <f t="shared" si="0"/>
        <v>0.008912655971479503</v>
      </c>
      <c r="F29" s="38">
        <f t="shared" si="2"/>
        <v>0.062388591800356524</v>
      </c>
      <c r="G29" s="195">
        <f t="shared" si="1"/>
        <v>0.008608815426997247</v>
      </c>
      <c r="H29" s="38">
        <f t="shared" si="3"/>
        <v>0.06026170798898073</v>
      </c>
      <c r="I29" s="196">
        <v>1</v>
      </c>
      <c r="J29" s="119">
        <v>2</v>
      </c>
      <c r="K29" s="195">
        <f t="shared" si="4"/>
        <v>0.25</v>
      </c>
      <c r="L29" s="38">
        <f t="shared" si="5"/>
        <v>0.5</v>
      </c>
      <c r="M29" s="167"/>
      <c r="O29" s="333" t="str">
        <f t="shared" si="6"/>
        <v>High</v>
      </c>
      <c r="P29" s="202"/>
      <c r="Q29" s="60"/>
      <c r="R29" s="60"/>
      <c r="S29" s="408" t="s">
        <v>203</v>
      </c>
      <c r="T29" s="200"/>
      <c r="U29" s="200"/>
      <c r="V29" s="200"/>
      <c r="W29" s="200">
        <v>0.1</v>
      </c>
      <c r="X29" s="200">
        <v>0.2</v>
      </c>
      <c r="Y29" s="200">
        <v>0.5</v>
      </c>
      <c r="Z29" s="200">
        <v>0.3</v>
      </c>
      <c r="AA29" s="200">
        <v>0.2</v>
      </c>
      <c r="AB29" s="200"/>
      <c r="AC29" s="200"/>
      <c r="AD29" s="200"/>
      <c r="AE29" s="201"/>
    </row>
    <row r="30" spans="1:31" ht="15.75">
      <c r="A30" s="166"/>
      <c r="B30" s="38"/>
      <c r="C30" s="193"/>
      <c r="D30" s="198">
        <v>40787</v>
      </c>
      <c r="E30" s="195" t="str">
        <f>IF(INDEX($S$21:$AE$32,MATCH($G$10,$S$21:$S$32,0),MATCH(D30,$S$21:$AE$21,0))=0,"",(1+J$17)*(100/85)*INDEX($S$21:$AE$32,MATCH($G$10,$S$21:$S$32,0),MATCH(D30,$S$21:$AE$21,0))/30)</f>
        <v/>
      </c>
      <c r="F30" s="38" t="str">
        <f t="shared" si="2"/>
        <v/>
      </c>
      <c r="G30" s="195" t="str">
        <f t="shared" si="1"/>
        <v/>
      </c>
      <c r="H30" s="38" t="str">
        <f t="shared" si="3"/>
        <v/>
      </c>
      <c r="I30" s="196"/>
      <c r="J30" s="119"/>
      <c r="K30" s="195" t="str">
        <f t="shared" si="4"/>
        <v/>
      </c>
      <c r="L30" s="38" t="str">
        <f t="shared" si="5"/>
        <v/>
      </c>
      <c r="M30" s="167"/>
      <c r="O30" s="333" t="str">
        <f t="shared" si="6"/>
        <v/>
      </c>
      <c r="P30" s="202"/>
      <c r="Q30" s="60"/>
      <c r="R30" s="60"/>
      <c r="S30" s="408" t="s">
        <v>204</v>
      </c>
      <c r="T30" s="200"/>
      <c r="U30" s="200"/>
      <c r="V30" s="200"/>
      <c r="W30" s="200">
        <v>0.1</v>
      </c>
      <c r="X30" s="200">
        <v>0.2</v>
      </c>
      <c r="Y30" s="200">
        <v>0.5</v>
      </c>
      <c r="Z30" s="200">
        <v>0.3</v>
      </c>
      <c r="AA30" s="200">
        <v>0.2</v>
      </c>
      <c r="AB30" s="200"/>
      <c r="AC30" s="200"/>
      <c r="AD30" s="200"/>
      <c r="AE30" s="201"/>
    </row>
    <row r="31" spans="1:31" ht="15.75">
      <c r="A31" s="166"/>
      <c r="B31" s="38"/>
      <c r="C31" s="193"/>
      <c r="D31" s="198">
        <v>40817</v>
      </c>
      <c r="E31" s="195" t="str">
        <f t="shared" si="0"/>
        <v/>
      </c>
      <c r="F31" s="38" t="str">
        <f t="shared" si="2"/>
        <v/>
      </c>
      <c r="G31" s="195" t="str">
        <f t="shared" si="1"/>
        <v/>
      </c>
      <c r="H31" s="38" t="str">
        <f t="shared" si="3"/>
        <v/>
      </c>
      <c r="I31" s="196"/>
      <c r="J31" s="119"/>
      <c r="K31" s="195" t="str">
        <f t="shared" si="4"/>
        <v/>
      </c>
      <c r="L31" s="38" t="str">
        <f t="shared" si="5"/>
        <v/>
      </c>
      <c r="M31" s="167"/>
      <c r="O31" s="333" t="str">
        <f t="shared" si="6"/>
        <v/>
      </c>
      <c r="P31" s="202"/>
      <c r="Q31" s="60"/>
      <c r="R31" s="60"/>
      <c r="S31" s="408" t="s">
        <v>205</v>
      </c>
      <c r="T31" s="200"/>
      <c r="U31" s="200"/>
      <c r="V31" s="200"/>
      <c r="W31" s="200">
        <v>0.1</v>
      </c>
      <c r="X31" s="200">
        <v>0.2</v>
      </c>
      <c r="Y31" s="200">
        <v>0.5</v>
      </c>
      <c r="Z31" s="200">
        <v>0.3</v>
      </c>
      <c r="AA31" s="200">
        <v>0.2</v>
      </c>
      <c r="AB31" s="200"/>
      <c r="AC31" s="200"/>
      <c r="AD31" s="200"/>
      <c r="AE31" s="201"/>
    </row>
    <row r="32" spans="1:31" ht="15.75">
      <c r="A32" s="166"/>
      <c r="B32" s="38"/>
      <c r="C32" s="193"/>
      <c r="D32" s="198">
        <v>40848</v>
      </c>
      <c r="E32" s="195" t="str">
        <f t="shared" si="0"/>
        <v/>
      </c>
      <c r="F32" s="38" t="str">
        <f t="shared" si="2"/>
        <v/>
      </c>
      <c r="G32" s="195" t="str">
        <f t="shared" si="1"/>
        <v/>
      </c>
      <c r="H32" s="38" t="str">
        <f t="shared" si="3"/>
        <v/>
      </c>
      <c r="I32" s="196"/>
      <c r="J32" s="119"/>
      <c r="K32" s="195" t="str">
        <f t="shared" si="4"/>
        <v/>
      </c>
      <c r="L32" s="38" t="str">
        <f t="shared" si="5"/>
        <v/>
      </c>
      <c r="M32" s="167"/>
      <c r="O32" s="333" t="str">
        <f t="shared" si="6"/>
        <v/>
      </c>
      <c r="P32" s="202"/>
      <c r="Q32" s="60"/>
      <c r="R32" s="60"/>
      <c r="S32" s="410" t="s">
        <v>206</v>
      </c>
      <c r="T32" s="203"/>
      <c r="U32" s="203"/>
      <c r="V32" s="203"/>
      <c r="W32" s="203">
        <v>0.1</v>
      </c>
      <c r="X32" s="203">
        <v>0.2</v>
      </c>
      <c r="Y32" s="203">
        <v>0.5</v>
      </c>
      <c r="Z32" s="203">
        <v>0.3</v>
      </c>
      <c r="AA32" s="203">
        <v>0.2</v>
      </c>
      <c r="AB32" s="203"/>
      <c r="AC32" s="203"/>
      <c r="AD32" s="203"/>
      <c r="AE32" s="204"/>
    </row>
    <row r="33" spans="1:31" ht="15">
      <c r="A33" s="166"/>
      <c r="B33" s="38"/>
      <c r="C33" s="193"/>
      <c r="D33" s="198">
        <v>40878</v>
      </c>
      <c r="E33" s="195" t="str">
        <f t="shared" si="0"/>
        <v/>
      </c>
      <c r="F33" s="38" t="str">
        <f t="shared" si="2"/>
        <v/>
      </c>
      <c r="G33" s="195" t="str">
        <f t="shared" si="1"/>
        <v/>
      </c>
      <c r="H33" s="38" t="str">
        <f t="shared" si="3"/>
        <v/>
      </c>
      <c r="I33" s="196"/>
      <c r="J33" s="119"/>
      <c r="K33" s="195" t="str">
        <f t="shared" si="4"/>
        <v/>
      </c>
      <c r="L33" s="38" t="str">
        <f t="shared" si="5"/>
        <v/>
      </c>
      <c r="M33" s="167"/>
      <c r="O33" s="333" t="str">
        <f t="shared" si="6"/>
        <v/>
      </c>
      <c r="P33" s="202"/>
      <c r="Q33" s="60"/>
      <c r="R33" s="60"/>
      <c r="S33" s="38"/>
      <c r="T33" s="38"/>
      <c r="U33" s="38"/>
      <c r="V33" s="38"/>
      <c r="W33" s="38"/>
      <c r="X33" s="38"/>
      <c r="Y33" s="38"/>
      <c r="Z33" s="38"/>
      <c r="AA33" s="38"/>
      <c r="AB33" s="38"/>
      <c r="AC33" s="38"/>
      <c r="AD33" s="38"/>
      <c r="AE33" s="38"/>
    </row>
    <row r="34" spans="1:28" ht="8.1" customHeight="1" thickBot="1">
      <c r="A34" s="172"/>
      <c r="B34" s="181"/>
      <c r="C34" s="172"/>
      <c r="D34" s="181"/>
      <c r="E34" s="205"/>
      <c r="F34" s="181"/>
      <c r="G34" s="205"/>
      <c r="H34" s="181"/>
      <c r="I34" s="205"/>
      <c r="J34" s="182"/>
      <c r="K34" s="205"/>
      <c r="L34" s="181"/>
      <c r="M34" s="175"/>
      <c r="O34" s="54"/>
      <c r="P34" s="197"/>
      <c r="Q34" s="38"/>
      <c r="R34" s="38"/>
      <c r="S34" s="202"/>
      <c r="T34" s="202"/>
      <c r="U34" s="202"/>
      <c r="V34" s="202"/>
      <c r="W34" s="202"/>
      <c r="X34" s="202"/>
      <c r="Y34" s="202"/>
      <c r="Z34" s="202"/>
      <c r="AA34" s="202"/>
      <c r="AB34" s="197"/>
    </row>
    <row r="35" spans="1:28" ht="15">
      <c r="A35" s="209"/>
      <c r="B35" s="64"/>
      <c r="C35" s="64"/>
      <c r="D35" s="64"/>
      <c r="E35" s="64"/>
      <c r="F35" s="64"/>
      <c r="G35" s="64"/>
      <c r="H35" s="64"/>
      <c r="I35" s="64"/>
      <c r="J35" s="64"/>
      <c r="K35" s="64"/>
      <c r="L35" s="64"/>
      <c r="M35" s="210"/>
      <c r="P35" s="199"/>
      <c r="Q35" s="199"/>
      <c r="R35" s="199"/>
      <c r="S35" s="202"/>
      <c r="T35" s="202"/>
      <c r="U35" s="202"/>
      <c r="V35" s="202"/>
      <c r="W35" s="202"/>
      <c r="X35" s="211"/>
      <c r="Y35" s="211"/>
      <c r="Z35" s="211"/>
      <c r="AA35" s="202"/>
      <c r="AB35" s="197"/>
    </row>
    <row r="36" spans="1:28" ht="15">
      <c r="A36" s="166"/>
      <c r="B36" s="38"/>
      <c r="C36" s="38"/>
      <c r="D36" s="38"/>
      <c r="E36" s="38"/>
      <c r="F36" s="38"/>
      <c r="G36" s="38"/>
      <c r="H36" s="38"/>
      <c r="I36" s="38"/>
      <c r="J36" s="38"/>
      <c r="K36" s="38"/>
      <c r="L36" s="38"/>
      <c r="M36" s="167"/>
      <c r="O36" s="332" t="str">
        <f>G20</f>
        <v>System DU [88%]</v>
      </c>
      <c r="P36" s="150">
        <f>SUM(H22:H33)*4</f>
        <v>1.566804407713499</v>
      </c>
      <c r="Q36" s="38"/>
      <c r="R36" s="200"/>
      <c r="S36" s="375"/>
      <c r="T36" s="242"/>
      <c r="U36" s="242"/>
      <c r="V36" s="242"/>
      <c r="W36" s="243"/>
      <c r="X36" s="202"/>
      <c r="Y36" s="202"/>
      <c r="Z36" s="212"/>
      <c r="AA36" s="202"/>
      <c r="AB36" s="197"/>
    </row>
    <row r="37" spans="1:28" ht="15.75">
      <c r="A37" s="166"/>
      <c r="B37" s="38"/>
      <c r="C37" s="38"/>
      <c r="D37" s="213"/>
      <c r="E37" s="213"/>
      <c r="F37" s="213"/>
      <c r="G37" s="213"/>
      <c r="H37" s="213"/>
      <c r="I37" s="213"/>
      <c r="J37" s="213"/>
      <c r="K37" s="213"/>
      <c r="L37" s="38"/>
      <c r="M37" s="167"/>
      <c r="O37" s="332" t="str">
        <f>E20</f>
        <v>85% DU</v>
      </c>
      <c r="P37" s="150">
        <f>SUM(F22:F33)*4</f>
        <v>1.6221033868092696</v>
      </c>
      <c r="Q37" s="38"/>
      <c r="R37" s="200"/>
      <c r="S37" s="375"/>
      <c r="X37" s="202"/>
      <c r="Y37" s="202"/>
      <c r="Z37" s="202"/>
      <c r="AA37" s="202"/>
      <c r="AB37" s="197"/>
    </row>
    <row r="38" spans="1:28" ht="15">
      <c r="A38" s="166"/>
      <c r="B38" s="38"/>
      <c r="C38" s="38"/>
      <c r="D38" s="38"/>
      <c r="E38" s="38"/>
      <c r="F38" s="214"/>
      <c r="G38" s="38"/>
      <c r="H38" s="38"/>
      <c r="I38" s="215"/>
      <c r="J38" s="61"/>
      <c r="K38" s="38"/>
      <c r="L38" s="38"/>
      <c r="M38" s="167"/>
      <c r="N38" s="38"/>
      <c r="O38" s="5" t="s">
        <v>113</v>
      </c>
      <c r="P38" s="150">
        <f>P37*0.75</f>
        <v>1.216577540106952</v>
      </c>
      <c r="Q38" s="202"/>
      <c r="R38" s="202"/>
      <c r="S38" s="375"/>
      <c r="T38" s="242"/>
      <c r="U38" s="242"/>
      <c r="V38" s="242"/>
      <c r="W38" s="243"/>
      <c r="X38" s="202"/>
      <c r="Y38" s="202"/>
      <c r="Z38" s="202"/>
      <c r="AA38" s="202"/>
      <c r="AB38" s="197"/>
    </row>
    <row r="39" spans="1:28" ht="15">
      <c r="A39" s="166"/>
      <c r="B39" s="38"/>
      <c r="C39" s="38"/>
      <c r="D39" s="60"/>
      <c r="E39" s="60"/>
      <c r="F39" s="60"/>
      <c r="G39" s="60"/>
      <c r="H39" s="60"/>
      <c r="I39" s="216"/>
      <c r="J39" s="61"/>
      <c r="K39" s="60"/>
      <c r="L39" s="38"/>
      <c r="M39" s="167"/>
      <c r="N39" s="38"/>
      <c r="P39" s="202"/>
      <c r="Q39" s="202"/>
      <c r="R39" s="202"/>
      <c r="S39" s="375"/>
      <c r="T39" s="202"/>
      <c r="U39" s="202"/>
      <c r="V39" s="202"/>
      <c r="W39" s="202"/>
      <c r="X39" s="220"/>
      <c r="Z39" s="220"/>
      <c r="AA39" s="220"/>
      <c r="AB39" s="219"/>
    </row>
    <row r="40" spans="1:29" ht="15">
      <c r="A40" s="166"/>
      <c r="B40" s="38"/>
      <c r="C40" s="38"/>
      <c r="D40" s="60"/>
      <c r="E40" s="60"/>
      <c r="F40" s="60"/>
      <c r="G40" s="60"/>
      <c r="H40" s="60"/>
      <c r="I40" s="216"/>
      <c r="J40" s="61"/>
      <c r="K40" s="60"/>
      <c r="L40" s="38"/>
      <c r="M40" s="167"/>
      <c r="N40" s="38"/>
      <c r="P40" s="202"/>
      <c r="Q40" s="202"/>
      <c r="R40" s="202"/>
      <c r="S40" s="375"/>
      <c r="T40" s="197"/>
      <c r="U40" s="202"/>
      <c r="V40" s="202"/>
      <c r="W40" s="202"/>
      <c r="X40" s="202"/>
      <c r="Y40" s="202"/>
      <c r="Z40" s="202"/>
      <c r="AA40" s="202"/>
      <c r="AB40" s="197"/>
      <c r="AC40" s="38"/>
    </row>
    <row r="41" spans="1:29" ht="15">
      <c r="A41" s="166"/>
      <c r="B41" s="38"/>
      <c r="C41" s="38"/>
      <c r="D41" s="38"/>
      <c r="E41" s="38"/>
      <c r="F41" s="38"/>
      <c r="G41" s="38"/>
      <c r="H41" s="38"/>
      <c r="I41" s="217"/>
      <c r="J41" s="61"/>
      <c r="K41" s="38"/>
      <c r="L41" s="38"/>
      <c r="M41" s="167"/>
      <c r="N41" s="38"/>
      <c r="P41" s="197"/>
      <c r="Q41" s="197"/>
      <c r="R41" s="197"/>
      <c r="S41" s="375"/>
      <c r="T41" s="242"/>
      <c r="U41" s="242"/>
      <c r="V41" s="242"/>
      <c r="W41" s="243"/>
      <c r="X41" s="202"/>
      <c r="Y41" s="202"/>
      <c r="Z41" s="202"/>
      <c r="AC41" s="38"/>
    </row>
    <row r="42" spans="1:29" ht="15">
      <c r="A42" s="166"/>
      <c r="B42" s="38"/>
      <c r="C42" s="38"/>
      <c r="D42" s="38"/>
      <c r="E42" s="38"/>
      <c r="F42" s="38"/>
      <c r="G42" s="38"/>
      <c r="H42" s="38"/>
      <c r="I42" s="38"/>
      <c r="J42" s="38"/>
      <c r="K42" s="38"/>
      <c r="L42" s="218"/>
      <c r="M42" s="167"/>
      <c r="N42" s="38"/>
      <c r="P42" s="219"/>
      <c r="Q42" s="219"/>
      <c r="R42" s="219"/>
      <c r="S42" s="375"/>
      <c r="T42" s="202"/>
      <c r="U42" s="202"/>
      <c r="V42" s="202"/>
      <c r="W42" s="202"/>
      <c r="X42" s="202"/>
      <c r="Y42" s="202"/>
      <c r="Z42" s="202"/>
      <c r="AA42" s="202"/>
      <c r="AB42" s="197"/>
      <c r="AC42" s="38"/>
    </row>
    <row r="43" spans="1:29" ht="15">
      <c r="A43" s="166"/>
      <c r="B43" s="38"/>
      <c r="C43" s="38"/>
      <c r="D43" s="38"/>
      <c r="E43" s="218"/>
      <c r="F43" s="218"/>
      <c r="G43" s="218"/>
      <c r="H43" s="218"/>
      <c r="I43" s="221"/>
      <c r="J43" s="62"/>
      <c r="K43" s="218"/>
      <c r="L43" s="218"/>
      <c r="M43" s="167"/>
      <c r="N43" s="38"/>
      <c r="O43" s="38"/>
      <c r="P43" s="199"/>
      <c r="Q43" s="199"/>
      <c r="R43" s="199"/>
      <c r="S43" s="375"/>
      <c r="T43" s="202"/>
      <c r="U43" s="202"/>
      <c r="V43" s="202"/>
      <c r="W43" s="202"/>
      <c r="X43" s="202"/>
      <c r="Y43" s="202"/>
      <c r="Z43" s="202"/>
      <c r="AA43" s="202"/>
      <c r="AB43" s="197"/>
      <c r="AC43" s="38"/>
    </row>
    <row r="44" spans="1:29" ht="15">
      <c r="A44" s="166"/>
      <c r="B44" s="38"/>
      <c r="C44" s="38"/>
      <c r="D44" s="38"/>
      <c r="E44" s="218"/>
      <c r="F44" s="218"/>
      <c r="G44" s="218"/>
      <c r="H44" s="218"/>
      <c r="I44" s="221"/>
      <c r="J44" s="62"/>
      <c r="K44" s="218"/>
      <c r="L44" s="38"/>
      <c r="M44" s="167"/>
      <c r="N44" s="38"/>
      <c r="O44" s="38"/>
      <c r="P44" s="202"/>
      <c r="Q44" s="202"/>
      <c r="R44" s="202"/>
      <c r="S44" s="375"/>
      <c r="T44" s="202"/>
      <c r="U44" s="202"/>
      <c r="V44" s="202"/>
      <c r="W44" s="202"/>
      <c r="X44" s="202"/>
      <c r="Y44" s="202"/>
      <c r="Z44" s="202"/>
      <c r="AA44" s="202"/>
      <c r="AB44" s="197"/>
      <c r="AC44" s="38"/>
    </row>
    <row r="45" spans="1:29" ht="15.75">
      <c r="A45" s="166"/>
      <c r="B45" s="38"/>
      <c r="C45" s="38"/>
      <c r="D45" s="38"/>
      <c r="E45" s="222"/>
      <c r="F45" s="38"/>
      <c r="G45" s="38"/>
      <c r="H45" s="38"/>
      <c r="I45" s="221"/>
      <c r="J45" s="62"/>
      <c r="K45" s="223"/>
      <c r="L45" s="38"/>
      <c r="M45" s="167"/>
      <c r="O45" s="38"/>
      <c r="P45" s="202"/>
      <c r="Q45" s="202"/>
      <c r="R45" s="202"/>
      <c r="S45" s="375"/>
      <c r="T45" s="202"/>
      <c r="U45" s="202"/>
      <c r="V45" s="202"/>
      <c r="W45" s="202"/>
      <c r="X45" s="202"/>
      <c r="Y45" s="202"/>
      <c r="Z45" s="202"/>
      <c r="AA45" s="202"/>
      <c r="AB45" s="197"/>
      <c r="AC45" s="38"/>
    </row>
    <row r="46" spans="1:29" ht="15.75">
      <c r="A46" s="166"/>
      <c r="B46" s="38"/>
      <c r="C46" s="38"/>
      <c r="D46" s="38"/>
      <c r="E46" s="222"/>
      <c r="F46" s="38"/>
      <c r="G46" s="38"/>
      <c r="H46" s="38"/>
      <c r="I46" s="221"/>
      <c r="J46" s="62"/>
      <c r="K46" s="223"/>
      <c r="L46" s="38"/>
      <c r="M46" s="167"/>
      <c r="N46" s="38"/>
      <c r="O46" s="38"/>
      <c r="P46" s="197"/>
      <c r="Q46" s="197"/>
      <c r="R46" s="197"/>
      <c r="S46" s="375"/>
      <c r="T46" s="202"/>
      <c r="U46" s="202"/>
      <c r="V46" s="202"/>
      <c r="W46" s="202"/>
      <c r="X46" s="202"/>
      <c r="Y46" s="202"/>
      <c r="Z46" s="202"/>
      <c r="AA46" s="202"/>
      <c r="AB46" s="197"/>
      <c r="AC46" s="38"/>
    </row>
    <row r="47" spans="1:18" ht="16.5" thickBot="1">
      <c r="A47" s="206"/>
      <c r="B47" s="207"/>
      <c r="C47" s="207"/>
      <c r="D47" s="224"/>
      <c r="E47" s="225"/>
      <c r="F47" s="207"/>
      <c r="G47" s="207"/>
      <c r="H47" s="207"/>
      <c r="I47" s="226"/>
      <c r="J47" s="227"/>
      <c r="K47" s="228"/>
      <c r="L47" s="207"/>
      <c r="M47" s="208"/>
      <c r="N47" s="38"/>
      <c r="O47" s="38"/>
      <c r="P47" s="197"/>
      <c r="Q47" s="197"/>
      <c r="R47" s="197"/>
    </row>
    <row r="48" spans="1:18" ht="15.75">
      <c r="A48" s="166"/>
      <c r="B48" s="38"/>
      <c r="C48" s="38"/>
      <c r="D48" s="64"/>
      <c r="E48" s="222"/>
      <c r="F48" s="38"/>
      <c r="G48" s="38"/>
      <c r="H48" s="38"/>
      <c r="I48" s="324"/>
      <c r="J48" s="157"/>
      <c r="K48" s="223"/>
      <c r="L48" s="38"/>
      <c r="M48" s="167"/>
      <c r="N48" s="38"/>
      <c r="O48" s="38"/>
      <c r="P48" s="197"/>
      <c r="Q48" s="197"/>
      <c r="R48" s="197"/>
    </row>
    <row r="49" spans="1:29" ht="15.75">
      <c r="A49" s="166"/>
      <c r="B49" s="38"/>
      <c r="C49" s="38"/>
      <c r="D49" s="64"/>
      <c r="E49" s="222"/>
      <c r="F49" s="38"/>
      <c r="G49" s="38"/>
      <c r="H49" s="38"/>
      <c r="I49" s="324"/>
      <c r="J49" s="157"/>
      <c r="K49" s="223"/>
      <c r="L49" s="38"/>
      <c r="M49" s="167"/>
      <c r="N49" s="38"/>
      <c r="O49" s="38"/>
      <c r="P49" s="197"/>
      <c r="Q49" s="197"/>
      <c r="R49" s="197"/>
      <c r="S49" s="375"/>
      <c r="T49" s="202"/>
      <c r="U49" s="202"/>
      <c r="V49" s="202"/>
      <c r="W49" s="202"/>
      <c r="X49" s="202"/>
      <c r="Y49" s="202"/>
      <c r="Z49" s="202"/>
      <c r="AA49" s="202"/>
      <c r="AB49" s="197"/>
      <c r="AC49" s="38"/>
    </row>
    <row r="50" spans="1:18" ht="15.75">
      <c r="A50" s="166"/>
      <c r="B50" s="38"/>
      <c r="C50" s="38"/>
      <c r="D50" s="64"/>
      <c r="E50" s="222"/>
      <c r="F50" s="38"/>
      <c r="G50" s="38"/>
      <c r="H50" s="38"/>
      <c r="I50" s="324"/>
      <c r="J50" s="157"/>
      <c r="K50" s="223"/>
      <c r="L50" s="38"/>
      <c r="M50" s="167"/>
      <c r="N50" s="38"/>
      <c r="O50" s="38"/>
      <c r="P50" s="197"/>
      <c r="Q50" s="197"/>
      <c r="R50" s="197"/>
    </row>
    <row r="51" spans="1:18" ht="15.75">
      <c r="A51" s="166"/>
      <c r="B51" s="38"/>
      <c r="C51" s="38"/>
      <c r="D51" s="64"/>
      <c r="E51" s="222"/>
      <c r="F51" s="38"/>
      <c r="G51" s="38"/>
      <c r="H51" s="38"/>
      <c r="I51" s="324"/>
      <c r="J51" s="157"/>
      <c r="K51" s="223"/>
      <c r="L51" s="38"/>
      <c r="M51" s="167"/>
      <c r="N51" s="38"/>
      <c r="O51" s="38"/>
      <c r="P51" s="197"/>
      <c r="Q51" s="197"/>
      <c r="R51" s="197"/>
    </row>
    <row r="52" spans="1:18" ht="15.75">
      <c r="A52" s="166"/>
      <c r="B52" s="38"/>
      <c r="C52" s="38"/>
      <c r="D52" s="64"/>
      <c r="E52" s="222"/>
      <c r="F52" s="38"/>
      <c r="G52" s="38"/>
      <c r="H52" s="38"/>
      <c r="I52" s="324"/>
      <c r="J52" s="157"/>
      <c r="K52" s="223"/>
      <c r="L52" s="38"/>
      <c r="M52" s="167"/>
      <c r="N52" s="38"/>
      <c r="O52" s="38"/>
      <c r="P52" s="197"/>
      <c r="Q52" s="197"/>
      <c r="R52" s="197"/>
    </row>
    <row r="53" spans="1:18" ht="15.75">
      <c r="A53" s="166"/>
      <c r="B53" s="38"/>
      <c r="C53" s="38"/>
      <c r="D53" s="64"/>
      <c r="E53" s="222"/>
      <c r="F53" s="38"/>
      <c r="G53" s="38"/>
      <c r="H53" s="38"/>
      <c r="I53" s="324"/>
      <c r="J53" s="157"/>
      <c r="K53" s="223"/>
      <c r="L53" s="38"/>
      <c r="M53" s="167"/>
      <c r="N53" s="38"/>
      <c r="O53" s="38"/>
      <c r="P53" s="197"/>
      <c r="Q53" s="197"/>
      <c r="R53" s="197"/>
    </row>
    <row r="54" spans="1:18" ht="15.75">
      <c r="A54" s="166"/>
      <c r="B54" s="38"/>
      <c r="C54" s="38"/>
      <c r="D54" s="64"/>
      <c r="E54" s="222"/>
      <c r="F54" s="38"/>
      <c r="G54" s="38"/>
      <c r="H54" s="38"/>
      <c r="I54" s="324"/>
      <c r="J54" s="157"/>
      <c r="K54" s="223"/>
      <c r="L54" s="38"/>
      <c r="M54" s="167"/>
      <c r="N54" s="38"/>
      <c r="O54" s="38"/>
      <c r="P54" s="197"/>
      <c r="Q54" s="197"/>
      <c r="R54" s="197"/>
    </row>
    <row r="55" spans="1:29" ht="15.75">
      <c r="A55" s="166"/>
      <c r="B55" s="38"/>
      <c r="C55" s="38"/>
      <c r="D55" s="64"/>
      <c r="E55" s="222"/>
      <c r="F55" s="38"/>
      <c r="G55" s="38"/>
      <c r="H55" s="38"/>
      <c r="I55" s="324"/>
      <c r="J55" s="157"/>
      <c r="K55" s="223"/>
      <c r="L55" s="38"/>
      <c r="M55" s="167"/>
      <c r="N55" s="38"/>
      <c r="O55" s="38"/>
      <c r="P55" s="197"/>
      <c r="Q55" s="197"/>
      <c r="R55" s="197"/>
      <c r="S55" s="375"/>
      <c r="T55" s="202"/>
      <c r="U55" s="202"/>
      <c r="V55" s="202"/>
      <c r="W55" s="202"/>
      <c r="X55" s="202"/>
      <c r="Y55" s="202"/>
      <c r="Z55" s="202"/>
      <c r="AA55" s="202"/>
      <c r="AB55" s="197"/>
      <c r="AC55" s="38"/>
    </row>
    <row r="56" spans="1:18" ht="16.5" thickBot="1">
      <c r="A56" s="325"/>
      <c r="B56" s="144"/>
      <c r="C56" s="144"/>
      <c r="D56" s="326"/>
      <c r="E56" s="327"/>
      <c r="F56" s="144"/>
      <c r="G56" s="144"/>
      <c r="H56" s="144"/>
      <c r="I56" s="328"/>
      <c r="J56" s="329"/>
      <c r="K56" s="330"/>
      <c r="L56" s="144"/>
      <c r="M56" s="331"/>
      <c r="N56" s="38"/>
      <c r="O56" s="38"/>
      <c r="P56" s="197"/>
      <c r="Q56" s="197"/>
      <c r="R56" s="197"/>
    </row>
    <row r="57" spans="1:29" ht="12" customHeight="1">
      <c r="A57" s="166"/>
      <c r="B57" s="149" t="s">
        <v>55</v>
      </c>
      <c r="C57" s="150"/>
      <c r="D57" s="254"/>
      <c r="E57" s="64"/>
      <c r="F57" s="64"/>
      <c r="G57" s="64"/>
      <c r="H57" s="64"/>
      <c r="I57" s="151"/>
      <c r="J57" s="152"/>
      <c r="K57" s="153"/>
      <c r="L57" s="154"/>
      <c r="M57" s="167"/>
      <c r="N57" s="38"/>
      <c r="O57" s="38"/>
      <c r="P57" s="457"/>
      <c r="Q57" s="230"/>
      <c r="R57" s="230"/>
      <c r="S57" s="375"/>
      <c r="T57" s="202"/>
      <c r="U57" s="202"/>
      <c r="V57" s="202"/>
      <c r="W57" s="202"/>
      <c r="X57" s="376"/>
      <c r="Y57" s="456"/>
      <c r="Z57" s="456"/>
      <c r="AA57" s="456"/>
      <c r="AB57" s="197"/>
      <c r="AC57" s="38"/>
    </row>
    <row r="58" spans="1:29" ht="12" customHeight="1">
      <c r="A58" s="166"/>
      <c r="B58" s="5"/>
      <c r="C58" s="150"/>
      <c r="D58" s="255"/>
      <c r="E58" s="64"/>
      <c r="F58" s="64"/>
      <c r="G58" s="64"/>
      <c r="H58" s="64"/>
      <c r="I58" s="156"/>
      <c r="J58" s="157"/>
      <c r="K58" s="38"/>
      <c r="L58" s="38"/>
      <c r="M58" s="167"/>
      <c r="N58" s="38"/>
      <c r="O58" s="38"/>
      <c r="P58" s="457"/>
      <c r="Q58" s="230"/>
      <c r="R58" s="230"/>
      <c r="X58" s="376"/>
      <c r="Y58" s="232"/>
      <c r="Z58" s="232"/>
      <c r="AA58" s="232"/>
      <c r="AB58" s="197"/>
      <c r="AC58" s="38"/>
    </row>
    <row r="59" spans="1:29" ht="12" customHeight="1" thickBot="1">
      <c r="A59" s="233"/>
      <c r="B59" s="256"/>
      <c r="C59" s="234"/>
      <c r="D59" s="256"/>
      <c r="E59" s="236"/>
      <c r="F59" s="236"/>
      <c r="G59" s="236"/>
      <c r="H59" s="236"/>
      <c r="I59" s="236"/>
      <c r="J59" s="237"/>
      <c r="K59" s="238"/>
      <c r="L59" s="239"/>
      <c r="M59" s="240"/>
      <c r="N59" s="38"/>
      <c r="O59" s="38"/>
      <c r="P59" s="241"/>
      <c r="Q59" s="241"/>
      <c r="R59" s="241"/>
      <c r="X59" s="232"/>
      <c r="Y59" s="244"/>
      <c r="Z59" s="242"/>
      <c r="AA59" s="242"/>
      <c r="AB59" s="197"/>
      <c r="AC59" s="38"/>
    </row>
    <row r="60" spans="1:29" ht="16.5" thickTop="1">
      <c r="A60" s="163"/>
      <c r="B60" s="164"/>
      <c r="C60" s="164"/>
      <c r="D60" s="390"/>
      <c r="E60" s="390"/>
      <c r="F60" s="390"/>
      <c r="G60" s="390"/>
      <c r="H60" s="390"/>
      <c r="I60" s="390"/>
      <c r="J60" s="391"/>
      <c r="K60" s="392"/>
      <c r="L60" s="164"/>
      <c r="M60" s="165"/>
      <c r="N60" s="38"/>
      <c r="O60" s="38"/>
      <c r="P60" s="241"/>
      <c r="Q60" s="241"/>
      <c r="R60" s="241"/>
      <c r="X60" s="232"/>
      <c r="Y60" s="244"/>
      <c r="Z60" s="242"/>
      <c r="AA60" s="242"/>
      <c r="AB60" s="197"/>
      <c r="AC60" s="38"/>
    </row>
    <row r="61" spans="1:29" ht="15.75">
      <c r="A61" s="166"/>
      <c r="B61" s="38" t="s">
        <v>169</v>
      </c>
      <c r="C61" s="38"/>
      <c r="D61" s="64"/>
      <c r="E61" s="64"/>
      <c r="F61" s="64"/>
      <c r="G61" s="64"/>
      <c r="H61" s="64"/>
      <c r="I61" s="64"/>
      <c r="J61" s="222"/>
      <c r="K61" s="245"/>
      <c r="L61" s="38"/>
      <c r="M61" s="167"/>
      <c r="N61" s="38"/>
      <c r="O61" s="38"/>
      <c r="P61" s="241"/>
      <c r="Q61" s="241"/>
      <c r="R61" s="241"/>
      <c r="X61" s="232"/>
      <c r="Y61" s="244"/>
      <c r="Z61" s="242"/>
      <c r="AA61" s="242"/>
      <c r="AB61" s="197"/>
      <c r="AC61" s="38"/>
    </row>
    <row r="62" spans="1:29" ht="15.6" customHeight="1">
      <c r="A62" s="166"/>
      <c r="B62" s="433" t="s">
        <v>251</v>
      </c>
      <c r="C62" s="433"/>
      <c r="D62" s="433"/>
      <c r="E62" s="433"/>
      <c r="F62" s="433"/>
      <c r="G62" s="433"/>
      <c r="H62" s="433"/>
      <c r="I62" s="433"/>
      <c r="J62" s="433"/>
      <c r="K62" s="433"/>
      <c r="L62" s="433"/>
      <c r="M62" s="167"/>
      <c r="N62" s="38"/>
      <c r="O62" s="38"/>
      <c r="P62" s="241"/>
      <c r="Q62" s="241"/>
      <c r="R62" s="241"/>
      <c r="X62" s="232"/>
      <c r="Y62" s="244"/>
      <c r="Z62" s="242"/>
      <c r="AA62" s="242"/>
      <c r="AB62" s="197"/>
      <c r="AC62" s="38"/>
    </row>
    <row r="63" spans="1:29" ht="15.6" customHeight="1">
      <c r="A63" s="166"/>
      <c r="B63" s="433"/>
      <c r="C63" s="433"/>
      <c r="D63" s="433"/>
      <c r="E63" s="433"/>
      <c r="F63" s="433"/>
      <c r="G63" s="433"/>
      <c r="H63" s="433"/>
      <c r="I63" s="433"/>
      <c r="J63" s="433"/>
      <c r="K63" s="433"/>
      <c r="L63" s="433"/>
      <c r="M63" s="167"/>
      <c r="N63" s="38"/>
      <c r="O63" s="38"/>
      <c r="P63" s="241"/>
      <c r="Q63" s="241"/>
      <c r="R63" s="241"/>
      <c r="X63" s="232"/>
      <c r="Y63" s="244"/>
      <c r="Z63" s="242"/>
      <c r="AA63" s="242"/>
      <c r="AB63" s="197"/>
      <c r="AC63" s="38"/>
    </row>
    <row r="64" spans="1:29" ht="15.6" customHeight="1">
      <c r="A64" s="166"/>
      <c r="B64" s="433"/>
      <c r="C64" s="433"/>
      <c r="D64" s="433"/>
      <c r="E64" s="433"/>
      <c r="F64" s="433"/>
      <c r="G64" s="433"/>
      <c r="H64" s="433"/>
      <c r="I64" s="433"/>
      <c r="J64" s="433"/>
      <c r="K64" s="433"/>
      <c r="L64" s="433"/>
      <c r="M64" s="167"/>
      <c r="N64" s="38"/>
      <c r="O64" s="38"/>
      <c r="P64" s="241"/>
      <c r="Q64" s="241"/>
      <c r="R64" s="241"/>
      <c r="X64" s="232"/>
      <c r="Y64" s="244"/>
      <c r="Z64" s="242"/>
      <c r="AA64" s="242"/>
      <c r="AB64" s="197"/>
      <c r="AC64" s="38"/>
    </row>
    <row r="65" spans="1:29" ht="15.6" customHeight="1">
      <c r="A65" s="166"/>
      <c r="B65" s="433"/>
      <c r="C65" s="433"/>
      <c r="D65" s="433"/>
      <c r="E65" s="433"/>
      <c r="F65" s="433"/>
      <c r="G65" s="433"/>
      <c r="H65" s="433"/>
      <c r="I65" s="433"/>
      <c r="J65" s="433"/>
      <c r="K65" s="433"/>
      <c r="L65" s="433"/>
      <c r="M65" s="167"/>
      <c r="N65" s="38"/>
      <c r="O65" s="38"/>
      <c r="P65" s="241"/>
      <c r="Q65" s="241"/>
      <c r="R65" s="241"/>
      <c r="X65" s="232"/>
      <c r="Y65" s="244"/>
      <c r="Z65" s="242"/>
      <c r="AA65" s="242"/>
      <c r="AB65" s="197"/>
      <c r="AC65" s="38"/>
    </row>
    <row r="66" spans="1:29" ht="15.6" customHeight="1">
      <c r="A66" s="166"/>
      <c r="B66" s="433"/>
      <c r="C66" s="433"/>
      <c r="D66" s="433"/>
      <c r="E66" s="433"/>
      <c r="F66" s="433"/>
      <c r="G66" s="433"/>
      <c r="H66" s="433"/>
      <c r="I66" s="433"/>
      <c r="J66" s="433"/>
      <c r="K66" s="433"/>
      <c r="L66" s="433"/>
      <c r="M66" s="167"/>
      <c r="N66" s="38"/>
      <c r="O66" s="38"/>
      <c r="P66" s="241"/>
      <c r="Q66" s="241"/>
      <c r="R66" s="241"/>
      <c r="X66" s="232"/>
      <c r="Y66" s="244"/>
      <c r="Z66" s="242"/>
      <c r="AA66" s="242"/>
      <c r="AB66" s="197"/>
      <c r="AC66" s="38"/>
    </row>
    <row r="67" spans="1:29" ht="15.6" customHeight="1">
      <c r="A67" s="166"/>
      <c r="B67" s="433"/>
      <c r="C67" s="433"/>
      <c r="D67" s="433"/>
      <c r="E67" s="433"/>
      <c r="F67" s="433"/>
      <c r="G67" s="433"/>
      <c r="H67" s="433"/>
      <c r="I67" s="433"/>
      <c r="J67" s="433"/>
      <c r="K67" s="433"/>
      <c r="L67" s="433"/>
      <c r="M67" s="167"/>
      <c r="N67" s="38"/>
      <c r="O67" s="38"/>
      <c r="P67" s="241"/>
      <c r="Q67" s="241"/>
      <c r="R67" s="241"/>
      <c r="X67" s="232"/>
      <c r="Y67" s="244"/>
      <c r="Z67" s="242"/>
      <c r="AA67" s="242"/>
      <c r="AB67" s="197"/>
      <c r="AC67" s="38"/>
    </row>
    <row r="68" spans="1:29" ht="15.75">
      <c r="A68" s="166"/>
      <c r="C68" s="38"/>
      <c r="D68" s="213"/>
      <c r="E68" s="213"/>
      <c r="F68" s="213"/>
      <c r="G68" s="213"/>
      <c r="H68" s="213"/>
      <c r="I68" s="213"/>
      <c r="J68" s="222"/>
      <c r="K68" s="249"/>
      <c r="L68" s="247"/>
      <c r="M68" s="167"/>
      <c r="N68" s="38"/>
      <c r="O68" s="38"/>
      <c r="P68" s="241"/>
      <c r="Q68" s="241"/>
      <c r="R68" s="241"/>
      <c r="X68" s="232"/>
      <c r="Y68" s="244"/>
      <c r="Z68" s="242"/>
      <c r="AA68" s="242"/>
      <c r="AB68" s="197"/>
      <c r="AC68" s="38"/>
    </row>
    <row r="69" spans="1:29" ht="15.75">
      <c r="A69" s="166"/>
      <c r="B69" s="38" t="s">
        <v>159</v>
      </c>
      <c r="C69" s="38"/>
      <c r="D69" s="64"/>
      <c r="E69" s="64"/>
      <c r="F69" s="64"/>
      <c r="G69" s="64"/>
      <c r="H69" s="64"/>
      <c r="I69" s="64"/>
      <c r="J69" s="222"/>
      <c r="K69" s="156"/>
      <c r="L69" s="247"/>
      <c r="M69" s="167"/>
      <c r="N69" s="38"/>
      <c r="O69" s="38"/>
      <c r="P69" s="241"/>
      <c r="Q69" s="241"/>
      <c r="R69" s="241"/>
      <c r="X69" s="232"/>
      <c r="Y69" s="244"/>
      <c r="Z69" s="242"/>
      <c r="AA69" s="242"/>
      <c r="AB69" s="197"/>
      <c r="AC69" s="38"/>
    </row>
    <row r="70" spans="1:29" ht="15.6" customHeight="1">
      <c r="A70" s="166"/>
      <c r="B70" s="433" t="s">
        <v>252</v>
      </c>
      <c r="C70" s="433"/>
      <c r="D70" s="433"/>
      <c r="E70" s="433"/>
      <c r="F70" s="433"/>
      <c r="G70" s="433"/>
      <c r="H70" s="433"/>
      <c r="I70" s="433"/>
      <c r="J70" s="433"/>
      <c r="K70" s="433"/>
      <c r="L70" s="433"/>
      <c r="M70" s="167"/>
      <c r="N70" s="38"/>
      <c r="O70" s="38"/>
      <c r="P70" s="241"/>
      <c r="Q70" s="241"/>
      <c r="R70" s="241"/>
      <c r="X70" s="232"/>
      <c r="Y70" s="244"/>
      <c r="Z70" s="242"/>
      <c r="AA70" s="242"/>
      <c r="AB70" s="197"/>
      <c r="AC70" s="38"/>
    </row>
    <row r="71" spans="1:29" ht="15.6" customHeight="1">
      <c r="A71" s="166"/>
      <c r="B71" s="433"/>
      <c r="C71" s="433"/>
      <c r="D71" s="433"/>
      <c r="E71" s="433"/>
      <c r="F71" s="433"/>
      <c r="G71" s="433"/>
      <c r="H71" s="433"/>
      <c r="I71" s="433"/>
      <c r="J71" s="433"/>
      <c r="K71" s="433"/>
      <c r="L71" s="433"/>
      <c r="M71" s="167"/>
      <c r="N71" s="38"/>
      <c r="O71" s="38"/>
      <c r="P71" s="197"/>
      <c r="Q71" s="197"/>
      <c r="R71" s="197"/>
      <c r="X71" s="202"/>
      <c r="Y71" s="202"/>
      <c r="Z71" s="202"/>
      <c r="AA71" s="202"/>
      <c r="AB71" s="197"/>
      <c r="AC71" s="38"/>
    </row>
    <row r="72" spans="1:29" ht="15">
      <c r="A72" s="166"/>
      <c r="B72" s="433"/>
      <c r="C72" s="433"/>
      <c r="D72" s="433"/>
      <c r="E72" s="433"/>
      <c r="F72" s="433"/>
      <c r="G72" s="433"/>
      <c r="H72" s="433"/>
      <c r="I72" s="433"/>
      <c r="J72" s="433"/>
      <c r="K72" s="433"/>
      <c r="L72" s="433"/>
      <c r="M72" s="167"/>
      <c r="N72" s="38"/>
      <c r="O72" s="38"/>
      <c r="P72" s="199"/>
      <c r="Q72" s="199"/>
      <c r="R72" s="199"/>
      <c r="X72" s="202"/>
      <c r="Y72" s="202"/>
      <c r="Z72" s="202"/>
      <c r="AA72" s="202"/>
      <c r="AB72" s="197"/>
      <c r="AC72" s="38"/>
    </row>
    <row r="73" spans="1:29" ht="15">
      <c r="A73" s="166"/>
      <c r="B73" s="433"/>
      <c r="C73" s="433"/>
      <c r="D73" s="433"/>
      <c r="E73" s="433"/>
      <c r="F73" s="433"/>
      <c r="G73" s="433"/>
      <c r="H73" s="433"/>
      <c r="I73" s="433"/>
      <c r="J73" s="433"/>
      <c r="K73" s="433"/>
      <c r="L73" s="433"/>
      <c r="M73" s="167"/>
      <c r="N73" s="38"/>
      <c r="O73" s="38"/>
      <c r="P73" s="251"/>
      <c r="Q73" s="251"/>
      <c r="R73" s="251"/>
      <c r="X73" s="202"/>
      <c r="Y73" s="202"/>
      <c r="Z73" s="202"/>
      <c r="AA73" s="251"/>
      <c r="AB73" s="197"/>
      <c r="AC73" s="38"/>
    </row>
    <row r="74" spans="1:29" ht="15">
      <c r="A74" s="166"/>
      <c r="B74" s="433"/>
      <c r="C74" s="433"/>
      <c r="D74" s="433"/>
      <c r="E74" s="433"/>
      <c r="F74" s="433"/>
      <c r="G74" s="433"/>
      <c r="H74" s="433"/>
      <c r="I74" s="433"/>
      <c r="J74" s="433"/>
      <c r="K74" s="433"/>
      <c r="L74" s="433"/>
      <c r="M74" s="167"/>
      <c r="N74" s="38"/>
      <c r="O74" s="38"/>
      <c r="P74" s="251"/>
      <c r="Q74" s="251"/>
      <c r="R74" s="251"/>
      <c r="X74" s="202"/>
      <c r="Y74" s="202"/>
      <c r="Z74" s="202"/>
      <c r="AA74" s="251"/>
      <c r="AB74" s="197"/>
      <c r="AC74" s="38"/>
    </row>
    <row r="75" spans="1:29" ht="15">
      <c r="A75" s="166"/>
      <c r="B75" s="433"/>
      <c r="C75" s="433"/>
      <c r="D75" s="433"/>
      <c r="E75" s="433"/>
      <c r="F75" s="433"/>
      <c r="G75" s="433"/>
      <c r="H75" s="433"/>
      <c r="I75" s="433"/>
      <c r="J75" s="433"/>
      <c r="K75" s="433"/>
      <c r="L75" s="433"/>
      <c r="M75" s="167"/>
      <c r="O75" s="38"/>
      <c r="P75" s="38"/>
      <c r="Q75" s="38"/>
      <c r="R75" s="38"/>
      <c r="X75" s="202"/>
      <c r="Y75" s="202"/>
      <c r="Z75" s="202"/>
      <c r="AA75" s="38"/>
      <c r="AB75" s="197"/>
      <c r="AC75" s="38"/>
    </row>
    <row r="76" spans="1:15" ht="15">
      <c r="A76" s="166"/>
      <c r="B76" s="433"/>
      <c r="C76" s="433"/>
      <c r="D76" s="433"/>
      <c r="E76" s="433"/>
      <c r="F76" s="433"/>
      <c r="G76" s="433"/>
      <c r="H76" s="433"/>
      <c r="I76" s="433"/>
      <c r="J76" s="433"/>
      <c r="K76" s="433"/>
      <c r="L76" s="433"/>
      <c r="M76" s="167"/>
      <c r="O76" s="38"/>
    </row>
    <row r="77" spans="1:13" ht="15">
      <c r="A77" s="166"/>
      <c r="B77" s="433"/>
      <c r="C77" s="433"/>
      <c r="D77" s="433"/>
      <c r="E77" s="433"/>
      <c r="F77" s="433"/>
      <c r="G77" s="433"/>
      <c r="H77" s="433"/>
      <c r="I77" s="433"/>
      <c r="J77" s="433"/>
      <c r="K77" s="433"/>
      <c r="L77" s="433"/>
      <c r="M77" s="167"/>
    </row>
    <row r="78" spans="1:13" ht="15">
      <c r="A78" s="166"/>
      <c r="B78" s="433"/>
      <c r="C78" s="433"/>
      <c r="D78" s="433"/>
      <c r="E78" s="433"/>
      <c r="F78" s="433"/>
      <c r="G78" s="433"/>
      <c r="H78" s="433"/>
      <c r="I78" s="433"/>
      <c r="J78" s="433"/>
      <c r="K78" s="433"/>
      <c r="L78" s="433"/>
      <c r="M78" s="167"/>
    </row>
    <row r="79" spans="1:13" ht="15">
      <c r="A79" s="166"/>
      <c r="B79" s="433"/>
      <c r="C79" s="433"/>
      <c r="D79" s="433"/>
      <c r="E79" s="433"/>
      <c r="F79" s="433"/>
      <c r="G79" s="433"/>
      <c r="H79" s="433"/>
      <c r="I79" s="433"/>
      <c r="J79" s="433"/>
      <c r="K79" s="433"/>
      <c r="L79" s="433"/>
      <c r="M79" s="167"/>
    </row>
    <row r="80" spans="1:13" ht="15">
      <c r="A80" s="166"/>
      <c r="B80" s="38"/>
      <c r="C80" s="38"/>
      <c r="D80" s="38"/>
      <c r="E80" s="38"/>
      <c r="F80" s="38"/>
      <c r="G80" s="38"/>
      <c r="H80" s="38"/>
      <c r="I80" s="38"/>
      <c r="J80" s="38"/>
      <c r="K80" s="38"/>
      <c r="L80" s="38"/>
      <c r="M80" s="167"/>
    </row>
    <row r="81" spans="1:13" ht="15">
      <c r="A81" s="166"/>
      <c r="B81" s="38" t="s">
        <v>170</v>
      </c>
      <c r="C81" s="38"/>
      <c r="D81" s="38"/>
      <c r="E81" s="38"/>
      <c r="F81" s="38"/>
      <c r="G81" s="38"/>
      <c r="H81" s="38"/>
      <c r="I81" s="38"/>
      <c r="J81" s="38"/>
      <c r="K81" s="38"/>
      <c r="L81" s="38"/>
      <c r="M81" s="167"/>
    </row>
    <row r="82" spans="1:13" ht="15">
      <c r="A82" s="166"/>
      <c r="B82" s="433" t="s">
        <v>253</v>
      </c>
      <c r="C82" s="433"/>
      <c r="D82" s="433"/>
      <c r="E82" s="433"/>
      <c r="F82" s="433"/>
      <c r="G82" s="433"/>
      <c r="H82" s="433"/>
      <c r="I82" s="433"/>
      <c r="J82" s="433"/>
      <c r="K82" s="433"/>
      <c r="L82" s="433"/>
      <c r="M82" s="167"/>
    </row>
    <row r="83" spans="1:13" ht="15">
      <c r="A83" s="166"/>
      <c r="B83" s="433"/>
      <c r="C83" s="433"/>
      <c r="D83" s="433"/>
      <c r="E83" s="433"/>
      <c r="F83" s="433"/>
      <c r="G83" s="433"/>
      <c r="H83" s="433"/>
      <c r="I83" s="433"/>
      <c r="J83" s="433"/>
      <c r="K83" s="433"/>
      <c r="L83" s="433"/>
      <c r="M83" s="167"/>
    </row>
    <row r="84" spans="1:13" ht="15">
      <c r="A84" s="166"/>
      <c r="B84" s="433"/>
      <c r="C84" s="433"/>
      <c r="D84" s="433"/>
      <c r="E84" s="433"/>
      <c r="F84" s="433"/>
      <c r="G84" s="433"/>
      <c r="H84" s="433"/>
      <c r="I84" s="433"/>
      <c r="J84" s="433"/>
      <c r="K84" s="433"/>
      <c r="L84" s="433"/>
      <c r="M84" s="167"/>
    </row>
    <row r="85" spans="1:13" ht="15">
      <c r="A85" s="166"/>
      <c r="B85" s="433"/>
      <c r="C85" s="433"/>
      <c r="D85" s="433"/>
      <c r="E85" s="433"/>
      <c r="F85" s="433"/>
      <c r="G85" s="433"/>
      <c r="H85" s="433"/>
      <c r="I85" s="433"/>
      <c r="J85" s="433"/>
      <c r="K85" s="433"/>
      <c r="L85" s="433"/>
      <c r="M85" s="167"/>
    </row>
    <row r="86" spans="1:13" ht="15">
      <c r="A86" s="166"/>
      <c r="B86" s="433"/>
      <c r="C86" s="433"/>
      <c r="D86" s="433"/>
      <c r="E86" s="433"/>
      <c r="F86" s="433"/>
      <c r="G86" s="433"/>
      <c r="H86" s="433"/>
      <c r="I86" s="433"/>
      <c r="J86" s="433"/>
      <c r="K86" s="433"/>
      <c r="L86" s="433"/>
      <c r="M86" s="167"/>
    </row>
    <row r="87" spans="1:13" ht="15">
      <c r="A87" s="166"/>
      <c r="B87" s="433"/>
      <c r="C87" s="433"/>
      <c r="D87" s="433"/>
      <c r="E87" s="433"/>
      <c r="F87" s="433"/>
      <c r="G87" s="433"/>
      <c r="H87" s="433"/>
      <c r="I87" s="433"/>
      <c r="J87" s="433"/>
      <c r="K87" s="433"/>
      <c r="L87" s="433"/>
      <c r="M87" s="167"/>
    </row>
    <row r="88" spans="1:13" ht="15">
      <c r="A88" s="166"/>
      <c r="B88" s="433"/>
      <c r="C88" s="433"/>
      <c r="D88" s="433"/>
      <c r="E88" s="433"/>
      <c r="F88" s="433"/>
      <c r="G88" s="433"/>
      <c r="H88" s="433"/>
      <c r="I88" s="433"/>
      <c r="J88" s="433"/>
      <c r="K88" s="433"/>
      <c r="L88" s="433"/>
      <c r="M88" s="167"/>
    </row>
    <row r="89" spans="1:13" ht="15">
      <c r="A89" s="166"/>
      <c r="B89" s="433"/>
      <c r="C89" s="433"/>
      <c r="D89" s="433"/>
      <c r="E89" s="433"/>
      <c r="F89" s="433"/>
      <c r="G89" s="433"/>
      <c r="H89" s="433"/>
      <c r="I89" s="433"/>
      <c r="J89" s="433"/>
      <c r="K89" s="433"/>
      <c r="L89" s="433"/>
      <c r="M89" s="167"/>
    </row>
    <row r="90" spans="1:13" ht="15">
      <c r="A90" s="166"/>
      <c r="B90" s="433"/>
      <c r="C90" s="433"/>
      <c r="D90" s="433"/>
      <c r="E90" s="433"/>
      <c r="F90" s="433"/>
      <c r="G90" s="433"/>
      <c r="H90" s="433"/>
      <c r="I90" s="433"/>
      <c r="J90" s="433"/>
      <c r="K90" s="433"/>
      <c r="L90" s="433"/>
      <c r="M90" s="167"/>
    </row>
    <row r="91" spans="1:13" ht="15">
      <c r="A91" s="166"/>
      <c r="B91" s="399"/>
      <c r="C91" s="399"/>
      <c r="D91" s="399"/>
      <c r="E91" s="399"/>
      <c r="F91" s="399"/>
      <c r="G91" s="399"/>
      <c r="H91" s="399"/>
      <c r="I91" s="399"/>
      <c r="J91" s="399"/>
      <c r="K91" s="399"/>
      <c r="L91" s="399"/>
      <c r="M91" s="167"/>
    </row>
    <row r="92" spans="1:13" ht="15">
      <c r="A92" s="166"/>
      <c r="B92" s="399" t="s">
        <v>171</v>
      </c>
      <c r="C92" s="399"/>
      <c r="D92" s="399"/>
      <c r="E92" s="399"/>
      <c r="F92" s="399"/>
      <c r="G92" s="399"/>
      <c r="H92" s="399"/>
      <c r="I92" s="399"/>
      <c r="J92" s="399"/>
      <c r="K92" s="399"/>
      <c r="L92" s="399"/>
      <c r="M92" s="167"/>
    </row>
    <row r="93" spans="1:13" ht="15">
      <c r="A93" s="166"/>
      <c r="B93" s="433" t="s">
        <v>254</v>
      </c>
      <c r="C93" s="433"/>
      <c r="D93" s="433"/>
      <c r="E93" s="433"/>
      <c r="F93" s="433"/>
      <c r="G93" s="433"/>
      <c r="H93" s="433"/>
      <c r="I93" s="433"/>
      <c r="J93" s="433"/>
      <c r="K93" s="433"/>
      <c r="L93" s="433"/>
      <c r="M93" s="167"/>
    </row>
    <row r="94" spans="1:13" ht="15">
      <c r="A94" s="166"/>
      <c r="B94" s="433"/>
      <c r="C94" s="433"/>
      <c r="D94" s="433"/>
      <c r="E94" s="433"/>
      <c r="F94" s="433"/>
      <c r="G94" s="433"/>
      <c r="H94" s="433"/>
      <c r="I94" s="433"/>
      <c r="J94" s="433"/>
      <c r="K94" s="433"/>
      <c r="L94" s="433"/>
      <c r="M94" s="167"/>
    </row>
    <row r="95" spans="1:13" ht="15">
      <c r="A95" s="166"/>
      <c r="B95" s="433"/>
      <c r="C95" s="433"/>
      <c r="D95" s="433"/>
      <c r="E95" s="433"/>
      <c r="F95" s="433"/>
      <c r="G95" s="433"/>
      <c r="H95" s="433"/>
      <c r="I95" s="433"/>
      <c r="J95" s="433"/>
      <c r="K95" s="433"/>
      <c r="L95" s="433"/>
      <c r="M95" s="167"/>
    </row>
    <row r="96" spans="1:13" ht="15">
      <c r="A96" s="166"/>
      <c r="B96" s="38"/>
      <c r="C96" s="38"/>
      <c r="D96" s="38"/>
      <c r="E96" s="38"/>
      <c r="F96" s="38"/>
      <c r="G96" s="38"/>
      <c r="H96" s="38"/>
      <c r="I96" s="38"/>
      <c r="J96" s="38"/>
      <c r="K96" s="38"/>
      <c r="L96" s="38"/>
      <c r="M96" s="167"/>
    </row>
    <row r="97" spans="1:13" ht="15">
      <c r="A97" s="166"/>
      <c r="B97" s="38" t="s">
        <v>172</v>
      </c>
      <c r="C97" s="38"/>
      <c r="D97" s="38"/>
      <c r="E97" s="38"/>
      <c r="F97" s="38"/>
      <c r="G97" s="38"/>
      <c r="H97" s="38"/>
      <c r="I97" s="38"/>
      <c r="J97" s="38"/>
      <c r="K97" s="38"/>
      <c r="L97" s="38"/>
      <c r="M97" s="167"/>
    </row>
    <row r="98" spans="1:13" ht="15">
      <c r="A98" s="166"/>
      <c r="B98" s="433" t="s">
        <v>173</v>
      </c>
      <c r="C98" s="433"/>
      <c r="D98" s="433"/>
      <c r="E98" s="433"/>
      <c r="F98" s="433"/>
      <c r="G98" s="433"/>
      <c r="H98" s="433"/>
      <c r="I98" s="433"/>
      <c r="J98" s="433"/>
      <c r="K98" s="433"/>
      <c r="L98" s="433"/>
      <c r="M98" s="167"/>
    </row>
    <row r="99" spans="1:13" ht="15">
      <c r="A99" s="166"/>
      <c r="B99" s="433"/>
      <c r="C99" s="433"/>
      <c r="D99" s="433"/>
      <c r="E99" s="433"/>
      <c r="F99" s="433"/>
      <c r="G99" s="433"/>
      <c r="H99" s="433"/>
      <c r="I99" s="433"/>
      <c r="J99" s="433"/>
      <c r="K99" s="433"/>
      <c r="L99" s="433"/>
      <c r="M99" s="167"/>
    </row>
    <row r="100" spans="1:13" ht="15">
      <c r="A100" s="166"/>
      <c r="B100" s="433"/>
      <c r="C100" s="433"/>
      <c r="D100" s="433"/>
      <c r="E100" s="433"/>
      <c r="F100" s="433"/>
      <c r="G100" s="433"/>
      <c r="H100" s="433"/>
      <c r="I100" s="433"/>
      <c r="J100" s="433"/>
      <c r="K100" s="433"/>
      <c r="L100" s="433"/>
      <c r="M100" s="167"/>
    </row>
    <row r="101" spans="1:13" ht="15">
      <c r="A101" s="166"/>
      <c r="B101" s="38"/>
      <c r="C101" s="38"/>
      <c r="D101" s="38"/>
      <c r="E101" s="38"/>
      <c r="F101" s="38"/>
      <c r="G101" s="38"/>
      <c r="H101" s="38"/>
      <c r="I101" s="38"/>
      <c r="J101" s="38"/>
      <c r="K101" s="38"/>
      <c r="L101" s="38"/>
      <c r="M101" s="167"/>
    </row>
    <row r="102" spans="1:13" ht="15">
      <c r="A102" s="166"/>
      <c r="B102" s="38"/>
      <c r="C102" s="38"/>
      <c r="D102" s="38"/>
      <c r="E102" s="38"/>
      <c r="F102" s="38"/>
      <c r="G102" s="38"/>
      <c r="H102" s="38"/>
      <c r="I102" s="38"/>
      <c r="J102" s="38"/>
      <c r="K102" s="38"/>
      <c r="L102" s="38"/>
      <c r="M102" s="167"/>
    </row>
    <row r="103" spans="1:13" ht="15">
      <c r="A103" s="166"/>
      <c r="B103" s="38"/>
      <c r="C103" s="38"/>
      <c r="D103" s="38"/>
      <c r="E103" s="38"/>
      <c r="F103" s="38"/>
      <c r="G103" s="38"/>
      <c r="H103" s="38"/>
      <c r="I103" s="38"/>
      <c r="J103" s="38"/>
      <c r="K103" s="38"/>
      <c r="L103" s="38"/>
      <c r="M103" s="167"/>
    </row>
    <row r="104" spans="1:13" ht="15">
      <c r="A104" s="166"/>
      <c r="B104" s="38"/>
      <c r="C104" s="38"/>
      <c r="D104" s="38"/>
      <c r="E104" s="38"/>
      <c r="F104" s="38"/>
      <c r="G104" s="38"/>
      <c r="H104" s="38"/>
      <c r="I104" s="38"/>
      <c r="J104" s="38"/>
      <c r="K104" s="38"/>
      <c r="L104" s="38"/>
      <c r="M104" s="167"/>
    </row>
    <row r="105" spans="1:13" ht="15">
      <c r="A105" s="166"/>
      <c r="B105" s="38"/>
      <c r="C105" s="38"/>
      <c r="D105" s="38"/>
      <c r="E105" s="38"/>
      <c r="F105" s="38"/>
      <c r="G105" s="38"/>
      <c r="H105" s="38"/>
      <c r="I105" s="38"/>
      <c r="J105" s="38"/>
      <c r="K105" s="38"/>
      <c r="L105" s="38"/>
      <c r="M105" s="167"/>
    </row>
    <row r="106" spans="1:13" ht="15">
      <c r="A106" s="166"/>
      <c r="B106" s="38"/>
      <c r="C106" s="38"/>
      <c r="D106" s="38"/>
      <c r="E106" s="38"/>
      <c r="F106" s="38"/>
      <c r="G106" s="38"/>
      <c r="H106" s="38"/>
      <c r="I106" s="38"/>
      <c r="J106" s="38"/>
      <c r="K106" s="38"/>
      <c r="L106" s="38"/>
      <c r="M106" s="167"/>
    </row>
    <row r="107" spans="1:13" ht="15">
      <c r="A107" s="166"/>
      <c r="B107" s="38"/>
      <c r="C107" s="38"/>
      <c r="D107" s="38"/>
      <c r="E107" s="38"/>
      <c r="F107" s="38"/>
      <c r="G107" s="38"/>
      <c r="H107" s="38"/>
      <c r="I107" s="38"/>
      <c r="J107" s="38"/>
      <c r="K107" s="38"/>
      <c r="L107" s="38"/>
      <c r="M107" s="167"/>
    </row>
    <row r="108" spans="1:13" ht="15">
      <c r="A108" s="166"/>
      <c r="B108" s="38"/>
      <c r="C108" s="38"/>
      <c r="D108" s="38"/>
      <c r="E108" s="38"/>
      <c r="F108" s="38"/>
      <c r="G108" s="38"/>
      <c r="H108" s="38"/>
      <c r="I108" s="38"/>
      <c r="J108" s="38"/>
      <c r="K108" s="38"/>
      <c r="L108" s="38"/>
      <c r="M108" s="167"/>
    </row>
    <row r="109" spans="1:13" ht="15">
      <c r="A109" s="166"/>
      <c r="B109" s="38"/>
      <c r="C109" s="38"/>
      <c r="D109" s="38"/>
      <c r="E109" s="38"/>
      <c r="F109" s="38"/>
      <c r="G109" s="38"/>
      <c r="H109" s="38"/>
      <c r="I109" s="38"/>
      <c r="J109" s="38"/>
      <c r="K109" s="38"/>
      <c r="L109" s="38"/>
      <c r="M109" s="167"/>
    </row>
    <row r="110" spans="1:13" ht="15">
      <c r="A110" s="166"/>
      <c r="B110" s="38"/>
      <c r="C110" s="38"/>
      <c r="D110" s="38"/>
      <c r="E110" s="38"/>
      <c r="F110" s="38"/>
      <c r="G110" s="38"/>
      <c r="H110" s="38"/>
      <c r="I110" s="38"/>
      <c r="J110" s="38"/>
      <c r="K110" s="38"/>
      <c r="L110" s="38"/>
      <c r="M110" s="167"/>
    </row>
    <row r="111" spans="1:13" ht="15.75" thickBot="1">
      <c r="A111" s="233"/>
      <c r="B111" s="239"/>
      <c r="C111" s="239"/>
      <c r="D111" s="239"/>
      <c r="E111" s="239"/>
      <c r="F111" s="239"/>
      <c r="G111" s="239"/>
      <c r="H111" s="239"/>
      <c r="I111" s="239"/>
      <c r="J111" s="239"/>
      <c r="K111" s="239"/>
      <c r="L111" s="239"/>
      <c r="M111" s="240"/>
    </row>
    <row r="112" ht="15.75" thickTop="1"/>
  </sheetData>
  <sheetProtection formatCells="0" selectLockedCells="1"/>
  <mergeCells count="12">
    <mergeCell ref="Y57:AA57"/>
    <mergeCell ref="P57:P58"/>
    <mergeCell ref="B2:L2"/>
    <mergeCell ref="E20:F20"/>
    <mergeCell ref="G20:H20"/>
    <mergeCell ref="K20:M20"/>
    <mergeCell ref="C6:E6"/>
    <mergeCell ref="B98:L100"/>
    <mergeCell ref="B62:L67"/>
    <mergeCell ref="B70:L79"/>
    <mergeCell ref="B82:L90"/>
    <mergeCell ref="B93:L95"/>
  </mergeCells>
  <printOptions horizontalCentered="1"/>
  <pageMargins left="0.7" right="0.7" top="0.75" bottom="0.75" header="0.3" footer="0.3"/>
  <pageSetup horizontalDpi="600" verticalDpi="600" orientation="portrait" scale="80" r:id="rId2"/>
  <rowBreaks count="1" manualBreakCount="1">
    <brk id="59"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E111"/>
  <sheetViews>
    <sheetView view="pageBreakPreview" zoomScale="70" zoomScaleSheetLayoutView="70" workbookViewId="0" topLeftCell="A1">
      <selection activeCell="I14" sqref="I14"/>
    </sheetView>
  </sheetViews>
  <sheetFormatPr defaultColWidth="8.8984375" defaultRowHeight="15"/>
  <cols>
    <col min="1" max="1" width="1.796875" style="3" customWidth="1"/>
    <col min="2" max="2" width="8.8984375" style="3" customWidth="1"/>
    <col min="3" max="3" width="1.796875" style="3" customWidth="1"/>
    <col min="4" max="12" width="7.59765625" style="3" customWidth="1"/>
    <col min="13" max="13" width="1.796875" style="3" customWidth="1"/>
    <col min="14" max="14" width="4.3984375" style="3" customWidth="1"/>
    <col min="15" max="15" width="13.59765625" style="3" bestFit="1" customWidth="1"/>
    <col min="16" max="18" width="6.296875" style="3" customWidth="1"/>
    <col min="19" max="19" width="15.69921875" style="3" customWidth="1"/>
    <col min="20" max="31" width="4.796875" style="3" customWidth="1"/>
    <col min="32" max="16384" width="8.8984375" style="3" customWidth="1"/>
  </cols>
  <sheetData>
    <row r="1" spans="1:13" ht="8.1" customHeight="1" thickTop="1">
      <c r="A1" s="163"/>
      <c r="B1" s="164"/>
      <c r="C1" s="164"/>
      <c r="D1" s="164"/>
      <c r="E1" s="164"/>
      <c r="F1" s="164"/>
      <c r="G1" s="164"/>
      <c r="H1" s="164"/>
      <c r="I1" s="164"/>
      <c r="J1" s="164"/>
      <c r="K1" s="164"/>
      <c r="L1" s="164"/>
      <c r="M1" s="165"/>
    </row>
    <row r="2" spans="1:13" ht="23.25">
      <c r="A2" s="166"/>
      <c r="B2" s="458" t="s">
        <v>76</v>
      </c>
      <c r="C2" s="458"/>
      <c r="D2" s="458"/>
      <c r="E2" s="458"/>
      <c r="F2" s="458"/>
      <c r="G2" s="458"/>
      <c r="H2" s="458"/>
      <c r="I2" s="458"/>
      <c r="J2" s="458"/>
      <c r="K2" s="458"/>
      <c r="L2" s="458"/>
      <c r="M2" s="167"/>
    </row>
    <row r="3" spans="1:13" ht="8.1" customHeight="1" thickBot="1">
      <c r="A3" s="166"/>
      <c r="B3" s="38"/>
      <c r="C3" s="38"/>
      <c r="D3" s="38"/>
      <c r="E3" s="38"/>
      <c r="F3" s="38"/>
      <c r="G3" s="38"/>
      <c r="H3" s="38"/>
      <c r="I3" s="38"/>
      <c r="J3" s="38"/>
      <c r="K3" s="38"/>
      <c r="L3" s="38"/>
      <c r="M3" s="167"/>
    </row>
    <row r="4" spans="1:13" ht="8.1" customHeight="1">
      <c r="A4" s="168"/>
      <c r="B4" s="169"/>
      <c r="C4" s="169"/>
      <c r="D4" s="169"/>
      <c r="E4" s="169"/>
      <c r="F4" s="169"/>
      <c r="G4" s="169"/>
      <c r="H4" s="169"/>
      <c r="I4" s="169"/>
      <c r="J4" s="169"/>
      <c r="K4" s="169"/>
      <c r="L4" s="169"/>
      <c r="M4" s="170"/>
    </row>
    <row r="5" spans="1:13" ht="15">
      <c r="A5" s="166"/>
      <c r="B5" s="78" t="s">
        <v>0</v>
      </c>
      <c r="C5" s="79" t="str">
        <f>Title!C11</f>
        <v>Grower Name</v>
      </c>
      <c r="D5" s="38"/>
      <c r="E5" s="171"/>
      <c r="F5" s="171"/>
      <c r="G5" s="171"/>
      <c r="H5" s="171"/>
      <c r="I5" s="149" t="s">
        <v>1</v>
      </c>
      <c r="J5" s="149"/>
      <c r="K5" s="149"/>
      <c r="L5" s="79" t="str">
        <f>OR2!A8</f>
        <v>IWM-XXX</v>
      </c>
      <c r="M5" s="167"/>
    </row>
    <row r="6" spans="1:13" ht="15">
      <c r="A6" s="166"/>
      <c r="B6" s="78" t="s">
        <v>4</v>
      </c>
      <c r="C6" s="464">
        <f>'DU2'!C6</f>
        <v>2</v>
      </c>
      <c r="D6" s="464"/>
      <c r="E6" s="464"/>
      <c r="F6" s="171"/>
      <c r="G6" s="171"/>
      <c r="H6" s="171"/>
      <c r="I6" s="149" t="s">
        <v>3</v>
      </c>
      <c r="J6" s="149"/>
      <c r="K6" s="171"/>
      <c r="L6" s="388">
        <f>'DU2'!K6</f>
        <v>367</v>
      </c>
      <c r="M6" s="167"/>
    </row>
    <row r="7" spans="1:21" ht="15">
      <c r="A7" s="166"/>
      <c r="B7" s="79" t="s">
        <v>2</v>
      </c>
      <c r="C7" s="79" t="str">
        <f>OR2!A6</f>
        <v>Field 2</v>
      </c>
      <c r="D7" s="38"/>
      <c r="E7" s="171"/>
      <c r="F7" s="171"/>
      <c r="G7" s="171"/>
      <c r="H7" s="171"/>
      <c r="I7" s="149" t="s">
        <v>5</v>
      </c>
      <c r="J7" s="149"/>
      <c r="K7" s="149"/>
      <c r="L7" s="79" t="s">
        <v>77</v>
      </c>
      <c r="M7" s="167"/>
      <c r="S7" s="57"/>
      <c r="T7" s="57"/>
      <c r="U7" s="57"/>
    </row>
    <row r="8" spans="1:13" ht="8.1" customHeight="1" thickBot="1">
      <c r="A8" s="172"/>
      <c r="B8" s="173"/>
      <c r="C8" s="173"/>
      <c r="D8" s="174"/>
      <c r="E8" s="174"/>
      <c r="F8" s="174"/>
      <c r="G8" s="174"/>
      <c r="H8" s="174"/>
      <c r="I8" s="173"/>
      <c r="J8" s="173"/>
      <c r="K8" s="173"/>
      <c r="L8" s="174"/>
      <c r="M8" s="175"/>
    </row>
    <row r="9" spans="1:13" ht="8.1" customHeight="1">
      <c r="A9" s="166"/>
      <c r="B9" s="38"/>
      <c r="C9" s="166"/>
      <c r="D9" s="38"/>
      <c r="E9" s="38"/>
      <c r="F9" s="38"/>
      <c r="G9" s="38"/>
      <c r="H9" s="38"/>
      <c r="I9" s="38"/>
      <c r="J9" s="38"/>
      <c r="K9" s="38"/>
      <c r="L9" s="38"/>
      <c r="M9" s="167"/>
    </row>
    <row r="10" spans="1:21" ht="15">
      <c r="A10" s="166"/>
      <c r="B10" s="38" t="s">
        <v>52</v>
      </c>
      <c r="C10" s="166"/>
      <c r="D10" s="38" t="s">
        <v>112</v>
      </c>
      <c r="E10" s="38"/>
      <c r="F10" s="38"/>
      <c r="G10" s="156" t="str">
        <f>OR2!A7</f>
        <v>Strawberries</v>
      </c>
      <c r="H10" s="38"/>
      <c r="I10" s="38" t="s">
        <v>75</v>
      </c>
      <c r="J10" s="38"/>
      <c r="K10" s="38"/>
      <c r="L10" s="38">
        <f>'DU2'!I33</f>
        <v>0.220363728</v>
      </c>
      <c r="M10" s="167"/>
      <c r="S10" s="57"/>
      <c r="T10" s="57"/>
      <c r="U10" s="343"/>
    </row>
    <row r="11" spans="1:21" ht="15">
      <c r="A11" s="166"/>
      <c r="B11" s="38"/>
      <c r="C11" s="166"/>
      <c r="D11" s="38" t="s">
        <v>74</v>
      </c>
      <c r="G11" s="176">
        <v>2</v>
      </c>
      <c r="H11" s="79"/>
      <c r="I11" s="79" t="s">
        <v>151</v>
      </c>
      <c r="J11" s="79"/>
      <c r="K11" s="79"/>
      <c r="L11" s="124">
        <f>'DU2'!I$37</f>
        <v>81</v>
      </c>
      <c r="M11" s="167"/>
      <c r="S11" s="57"/>
      <c r="T11" s="57"/>
      <c r="U11" s="343"/>
    </row>
    <row r="12" spans="1:21" ht="15">
      <c r="A12" s="166"/>
      <c r="B12" s="38"/>
      <c r="C12" s="166"/>
      <c r="D12" s="38" t="s">
        <v>73</v>
      </c>
      <c r="E12" s="38"/>
      <c r="F12" s="38"/>
      <c r="G12" s="176">
        <v>50</v>
      </c>
      <c r="H12" s="79"/>
      <c r="I12" s="79"/>
      <c r="J12" s="79"/>
      <c r="K12" s="79"/>
      <c r="L12" s="124"/>
      <c r="M12" s="167"/>
      <c r="S12" s="57"/>
      <c r="T12" s="57"/>
      <c r="U12" s="343"/>
    </row>
    <row r="13" spans="1:21" ht="15">
      <c r="A13" s="166"/>
      <c r="B13" s="38"/>
      <c r="C13" s="166"/>
      <c r="D13" s="38" t="s">
        <v>72</v>
      </c>
      <c r="E13" s="38"/>
      <c r="F13" s="38"/>
      <c r="G13" s="177" t="s">
        <v>71</v>
      </c>
      <c r="H13" s="79"/>
      <c r="I13" s="38" t="s">
        <v>69</v>
      </c>
      <c r="J13" s="179"/>
      <c r="K13" s="38"/>
      <c r="L13" s="119">
        <v>0.9</v>
      </c>
      <c r="M13" s="167"/>
      <c r="S13" s="57"/>
      <c r="T13" s="57"/>
      <c r="U13" s="343"/>
    </row>
    <row r="14" spans="1:21" ht="15">
      <c r="A14" s="166"/>
      <c r="B14" s="38"/>
      <c r="C14" s="166"/>
      <c r="D14" s="38" t="s">
        <v>70</v>
      </c>
      <c r="E14" s="38"/>
      <c r="F14" s="38"/>
      <c r="G14" s="178">
        <v>0.15</v>
      </c>
      <c r="H14" s="79"/>
      <c r="I14" s="180" t="s">
        <v>68</v>
      </c>
      <c r="L14" s="119">
        <v>1.5</v>
      </c>
      <c r="M14" s="167"/>
      <c r="S14" s="57"/>
      <c r="T14" s="57"/>
      <c r="U14" s="343"/>
    </row>
    <row r="15" spans="1:13" ht="8.1" customHeight="1" thickBot="1">
      <c r="A15" s="172"/>
      <c r="B15" s="181"/>
      <c r="C15" s="172"/>
      <c r="D15" s="181"/>
      <c r="E15" s="181"/>
      <c r="F15" s="181"/>
      <c r="G15" s="181"/>
      <c r="H15" s="181"/>
      <c r="I15" s="181"/>
      <c r="J15" s="182"/>
      <c r="K15" s="181"/>
      <c r="L15" s="181"/>
      <c r="M15" s="175"/>
    </row>
    <row r="16" spans="1:13" ht="8.1" customHeight="1">
      <c r="A16" s="166"/>
      <c r="B16" s="38"/>
      <c r="C16" s="168"/>
      <c r="D16" s="169"/>
      <c r="E16" s="169"/>
      <c r="F16" s="169"/>
      <c r="G16" s="169"/>
      <c r="H16" s="169"/>
      <c r="I16" s="169"/>
      <c r="J16" s="169"/>
      <c r="K16" s="169"/>
      <c r="L16" s="169"/>
      <c r="M16" s="170"/>
    </row>
    <row r="17" spans="1:21" ht="15.75" customHeight="1">
      <c r="A17" s="166"/>
      <c r="B17" s="38" t="s">
        <v>53</v>
      </c>
      <c r="C17" s="166"/>
      <c r="D17" s="38" t="s">
        <v>67</v>
      </c>
      <c r="J17" s="183">
        <f>(L13)/(5*(L14)-(L13))</f>
        <v>0.13636363636363638</v>
      </c>
      <c r="L17" s="38"/>
      <c r="M17" s="167"/>
      <c r="T17" s="355"/>
      <c r="U17" s="343"/>
    </row>
    <row r="18" spans="1:13" ht="15.75" customHeight="1">
      <c r="A18" s="166"/>
      <c r="B18" s="38"/>
      <c r="C18" s="166"/>
      <c r="D18" s="38" t="s">
        <v>66</v>
      </c>
      <c r="E18" s="38"/>
      <c r="F18" s="38"/>
      <c r="G18" s="38"/>
      <c r="H18" s="38"/>
      <c r="I18" s="38"/>
      <c r="J18" s="184">
        <f>(G11*G14*G12/100)/L10</f>
        <v>0.680692786246564</v>
      </c>
      <c r="K18" s="38" t="s">
        <v>65</v>
      </c>
      <c r="L18" s="38"/>
      <c r="M18" s="167"/>
    </row>
    <row r="19" spans="1:13" ht="8.1" customHeight="1">
      <c r="A19" s="166"/>
      <c r="B19" s="38"/>
      <c r="C19" s="185"/>
      <c r="D19" s="51"/>
      <c r="E19" s="51"/>
      <c r="F19" s="51"/>
      <c r="G19" s="51"/>
      <c r="H19" s="51"/>
      <c r="I19" s="51"/>
      <c r="J19" s="51"/>
      <c r="K19" s="51"/>
      <c r="L19" s="51"/>
      <c r="M19" s="186"/>
    </row>
    <row r="20" spans="1:28" ht="15">
      <c r="A20" s="166"/>
      <c r="C20" s="166"/>
      <c r="D20" s="38" t="s">
        <v>64</v>
      </c>
      <c r="E20" s="459" t="s">
        <v>231</v>
      </c>
      <c r="F20" s="460"/>
      <c r="G20" s="459" t="str">
        <f>CONCATENATE("System DU [",L11,"%]")</f>
        <v>System DU [81%]</v>
      </c>
      <c r="H20" s="460"/>
      <c r="I20" s="386" t="s">
        <v>63</v>
      </c>
      <c r="J20" s="387" t="s">
        <v>62</v>
      </c>
      <c r="K20" s="461" t="s">
        <v>110</v>
      </c>
      <c r="L20" s="462"/>
      <c r="M20" s="463"/>
      <c r="P20" s="38"/>
      <c r="Q20" s="38"/>
      <c r="R20" s="38"/>
      <c r="T20" s="38"/>
      <c r="U20" s="38"/>
      <c r="V20" s="38"/>
      <c r="W20" s="38"/>
      <c r="X20" s="38"/>
      <c r="Y20" s="38"/>
      <c r="Z20" s="38"/>
      <c r="AA20" s="38"/>
      <c r="AB20" s="38"/>
    </row>
    <row r="21" spans="1:31" ht="15">
      <c r="A21" s="166"/>
      <c r="B21" s="38"/>
      <c r="C21" s="185"/>
      <c r="D21" s="51"/>
      <c r="E21" s="188" t="s">
        <v>59</v>
      </c>
      <c r="F21" s="189" t="s">
        <v>58</v>
      </c>
      <c r="G21" s="188" t="s">
        <v>59</v>
      </c>
      <c r="H21" s="189" t="s">
        <v>58</v>
      </c>
      <c r="I21" s="188" t="s">
        <v>61</v>
      </c>
      <c r="J21" s="189" t="s">
        <v>60</v>
      </c>
      <c r="K21" s="188" t="s">
        <v>59</v>
      </c>
      <c r="L21" s="189" t="s">
        <v>58</v>
      </c>
      <c r="M21" s="186"/>
      <c r="O21" s="334" t="s">
        <v>111</v>
      </c>
      <c r="P21" s="38"/>
      <c r="Q21" s="38"/>
      <c r="R21" s="38"/>
      <c r="S21" s="190" t="s">
        <v>109</v>
      </c>
      <c r="T21" s="191">
        <f>D22</f>
        <v>40544</v>
      </c>
      <c r="U21" s="191">
        <f>D23</f>
        <v>40575</v>
      </c>
      <c r="V21" s="191">
        <f>D24</f>
        <v>40603</v>
      </c>
      <c r="W21" s="191">
        <f>D25</f>
        <v>40634</v>
      </c>
      <c r="X21" s="191">
        <f>D26</f>
        <v>40664</v>
      </c>
      <c r="Y21" s="191">
        <f>D27</f>
        <v>40695</v>
      </c>
      <c r="Z21" s="191">
        <f>D28</f>
        <v>40725</v>
      </c>
      <c r="AA21" s="191">
        <f>D29</f>
        <v>40756</v>
      </c>
      <c r="AB21" s="191">
        <f>D30</f>
        <v>40787</v>
      </c>
      <c r="AC21" s="191">
        <f>D31</f>
        <v>40817</v>
      </c>
      <c r="AD21" s="191">
        <f>D32</f>
        <v>40848</v>
      </c>
      <c r="AE21" s="192">
        <f>D33</f>
        <v>40878</v>
      </c>
    </row>
    <row r="22" spans="1:31" ht="15.75">
      <c r="A22" s="166"/>
      <c r="B22" s="38"/>
      <c r="C22" s="193"/>
      <c r="D22" s="194">
        <v>40544</v>
      </c>
      <c r="E22" s="195" t="str">
        <f>IF(INDEX($S$21:$AE$32,MATCH($G$10,$S$21:$S$32,0),MATCH(D22,$S$21:$AE$21,0))=0,"",(1+J$17)*(100/85)*INDEX($S$21:$AE$32,MATCH($G$10,$S$21:$S$32,0),MATCH(D22,$S$21:$AE$21,0))/30)</f>
        <v/>
      </c>
      <c r="F22" s="38" t="str">
        <f>IF(E22="","",E22*7)</f>
        <v/>
      </c>
      <c r="G22" s="195" t="str">
        <f aca="true" t="shared" si="0" ref="G22:G33">IF(INDEX($S$21:$AE$32,MATCH($G$10,$S$21:$S$32,0),MATCH(D22,$S$21:$AE$21,0))=0,"",(1+J$17)*(100/L$11)*INDEX($S$21:$AE$32,MATCH($G$10,$S$21:$S$32,0),MATCH(D22,$S$21:$AE$21,0))/30)</f>
        <v/>
      </c>
      <c r="H22" s="38" t="str">
        <f>IF(E22="","",G22*7)</f>
        <v/>
      </c>
      <c r="I22" s="196"/>
      <c r="J22" s="119"/>
      <c r="K22" s="195" t="str">
        <f>IF(E22="","",ROUND(I22*$L$10,2))</f>
        <v/>
      </c>
      <c r="L22" s="38" t="str">
        <f>IF(E22="","",J22*K22)</f>
        <v/>
      </c>
      <c r="M22" s="167"/>
      <c r="O22" s="333" t="str">
        <f>IF(E22="","",IF(H22*0.9&gt;L22,"Low",IF(H22*1.1&lt;L22,"High","OK")))</f>
        <v/>
      </c>
      <c r="P22" s="197"/>
      <c r="Q22" s="60"/>
      <c r="R22" s="60"/>
      <c r="S22" s="407" t="s">
        <v>196</v>
      </c>
      <c r="T22" s="200"/>
      <c r="U22" s="200"/>
      <c r="V22" s="200"/>
      <c r="W22" s="200">
        <v>0.1</v>
      </c>
      <c r="X22" s="200">
        <v>0.2</v>
      </c>
      <c r="Y22" s="200">
        <v>0.5</v>
      </c>
      <c r="Z22" s="200">
        <v>0.3</v>
      </c>
      <c r="AA22" s="200">
        <v>0.2</v>
      </c>
      <c r="AB22" s="200"/>
      <c r="AC22" s="200"/>
      <c r="AD22" s="200"/>
      <c r="AE22" s="201"/>
    </row>
    <row r="23" spans="1:31" ht="15.75">
      <c r="A23" s="166"/>
      <c r="B23" s="38"/>
      <c r="C23" s="193"/>
      <c r="D23" s="198">
        <v>40575</v>
      </c>
      <c r="E23" s="195" t="str">
        <f aca="true" t="shared" si="1" ref="E23:E33">IF(INDEX($S$21:$AE$32,MATCH($G$10,$S$21:$S$32,0),MATCH(D23,$S$21:$AE$21,0))=0,"",(1+J$17)*(100/85)*INDEX($S$21:$AE$32,MATCH($G$10,$S$21:$S$32,0),MATCH(D23,$S$21:$AE$21,0))/30)</f>
        <v/>
      </c>
      <c r="F23" s="38" t="str">
        <f aca="true" t="shared" si="2" ref="F23:F33">IF(E23="","",E23*7)</f>
        <v/>
      </c>
      <c r="G23" s="195" t="str">
        <f t="shared" si="0"/>
        <v/>
      </c>
      <c r="H23" s="38" t="str">
        <f aca="true" t="shared" si="3" ref="H23:H33">IF(E23="","",G23*7)</f>
        <v/>
      </c>
      <c r="I23" s="196"/>
      <c r="J23" s="119"/>
      <c r="K23" s="195" t="str">
        <f aca="true" t="shared" si="4" ref="K23:K33">IF(E23="","",ROUND(I23*$L$10,2))</f>
        <v/>
      </c>
      <c r="L23" s="38" t="str">
        <f aca="true" t="shared" si="5" ref="L23:L33">IF(E23="","",J23*K23)</f>
        <v/>
      </c>
      <c r="M23" s="167"/>
      <c r="O23" s="333" t="str">
        <f aca="true" t="shared" si="6" ref="O23:O33">IF(E23="","",IF(H23*0.9&gt;L23,"Low",IF(H23*1.1&lt;L23,"High","OK")))</f>
        <v/>
      </c>
      <c r="P23" s="199"/>
      <c r="Q23" s="60"/>
      <c r="R23" s="60"/>
      <c r="S23" s="408" t="s">
        <v>197</v>
      </c>
      <c r="T23" s="200"/>
      <c r="U23" s="200"/>
      <c r="V23" s="200"/>
      <c r="W23" s="200">
        <v>0.1</v>
      </c>
      <c r="X23" s="200">
        <v>0.2</v>
      </c>
      <c r="Y23" s="200">
        <v>0.5</v>
      </c>
      <c r="Z23" s="200">
        <v>0.3</v>
      </c>
      <c r="AA23" s="200">
        <v>0.2</v>
      </c>
      <c r="AB23" s="200"/>
      <c r="AC23" s="200"/>
      <c r="AD23" s="200"/>
      <c r="AE23" s="201"/>
    </row>
    <row r="24" spans="1:31" ht="15.75">
      <c r="A24" s="166"/>
      <c r="B24" s="38"/>
      <c r="C24" s="193"/>
      <c r="D24" s="198">
        <v>40603</v>
      </c>
      <c r="E24" s="195" t="str">
        <f t="shared" si="1"/>
        <v/>
      </c>
      <c r="F24" s="38" t="str">
        <f t="shared" si="2"/>
        <v/>
      </c>
      <c r="G24" s="195" t="str">
        <f t="shared" si="0"/>
        <v/>
      </c>
      <c r="H24" s="38" t="str">
        <f t="shared" si="3"/>
        <v/>
      </c>
      <c r="I24" s="196"/>
      <c r="J24" s="119"/>
      <c r="K24" s="195" t="str">
        <f t="shared" si="4"/>
        <v/>
      </c>
      <c r="L24" s="38" t="str">
        <f t="shared" si="5"/>
        <v/>
      </c>
      <c r="M24" s="167"/>
      <c r="O24" s="333" t="str">
        <f t="shared" si="6"/>
        <v/>
      </c>
      <c r="P24" s="202"/>
      <c r="Q24" s="60"/>
      <c r="R24" s="60"/>
      <c r="S24" s="408" t="s">
        <v>198</v>
      </c>
      <c r="T24" s="200"/>
      <c r="U24" s="200"/>
      <c r="V24" s="200"/>
      <c r="W24" s="200">
        <v>0.1</v>
      </c>
      <c r="X24" s="200">
        <v>0.2</v>
      </c>
      <c r="Y24" s="200">
        <v>0.5</v>
      </c>
      <c r="Z24" s="200">
        <v>0.3</v>
      </c>
      <c r="AA24" s="200">
        <v>0.2</v>
      </c>
      <c r="AB24" s="200"/>
      <c r="AC24" s="200"/>
      <c r="AD24" s="200"/>
      <c r="AE24" s="201"/>
    </row>
    <row r="25" spans="1:31" ht="15.75">
      <c r="A25" s="166"/>
      <c r="B25" s="38"/>
      <c r="C25" s="193"/>
      <c r="D25" s="198">
        <v>40634</v>
      </c>
      <c r="E25" s="195">
        <f t="shared" si="1"/>
        <v>0.0044563279857397515</v>
      </c>
      <c r="F25" s="38">
        <f t="shared" si="2"/>
        <v>0.031194295900178262</v>
      </c>
      <c r="G25" s="195">
        <f t="shared" si="0"/>
        <v>0.004676393565282455</v>
      </c>
      <c r="H25" s="38">
        <f t="shared" si="3"/>
        <v>0.03273475495697718</v>
      </c>
      <c r="I25" s="196">
        <v>1</v>
      </c>
      <c r="J25" s="119">
        <v>2</v>
      </c>
      <c r="K25" s="195">
        <f t="shared" si="4"/>
        <v>0.22</v>
      </c>
      <c r="L25" s="38">
        <f t="shared" si="5"/>
        <v>0.44</v>
      </c>
      <c r="M25" s="167"/>
      <c r="O25" s="333" t="str">
        <f t="shared" si="6"/>
        <v>High</v>
      </c>
      <c r="P25" s="202"/>
      <c r="Q25" s="60"/>
      <c r="R25" s="60"/>
      <c r="S25" s="408" t="s">
        <v>199</v>
      </c>
      <c r="T25" s="200"/>
      <c r="U25" s="200"/>
      <c r="V25" s="200"/>
      <c r="W25" s="200">
        <v>0.1</v>
      </c>
      <c r="X25" s="200">
        <v>0.2</v>
      </c>
      <c r="Y25" s="200">
        <v>0.5</v>
      </c>
      <c r="Z25" s="200">
        <v>0.3</v>
      </c>
      <c r="AA25" s="200">
        <v>0.2</v>
      </c>
      <c r="AB25" s="200"/>
      <c r="AC25" s="200"/>
      <c r="AD25" s="200"/>
      <c r="AE25" s="201"/>
    </row>
    <row r="26" spans="1:31" ht="15.75">
      <c r="A26" s="166"/>
      <c r="B26" s="38"/>
      <c r="C26" s="193"/>
      <c r="D26" s="198">
        <v>40664</v>
      </c>
      <c r="E26" s="195">
        <f t="shared" si="1"/>
        <v>0.008912655971479503</v>
      </c>
      <c r="F26" s="38">
        <f t="shared" si="2"/>
        <v>0.062388591800356524</v>
      </c>
      <c r="G26" s="195">
        <f t="shared" si="0"/>
        <v>0.00935278713056491</v>
      </c>
      <c r="H26" s="38">
        <f t="shared" si="3"/>
        <v>0.06546950991395437</v>
      </c>
      <c r="I26" s="196">
        <v>1</v>
      </c>
      <c r="J26" s="119">
        <v>2</v>
      </c>
      <c r="K26" s="195">
        <f t="shared" si="4"/>
        <v>0.22</v>
      </c>
      <c r="L26" s="38">
        <f t="shared" si="5"/>
        <v>0.44</v>
      </c>
      <c r="M26" s="167"/>
      <c r="O26" s="333" t="str">
        <f t="shared" si="6"/>
        <v>High</v>
      </c>
      <c r="P26" s="202"/>
      <c r="Q26" s="60"/>
      <c r="R26" s="60"/>
      <c r="S26" s="408" t="s">
        <v>200</v>
      </c>
      <c r="T26" s="200"/>
      <c r="U26" s="200"/>
      <c r="V26" s="200"/>
      <c r="W26" s="200">
        <v>0.1</v>
      </c>
      <c r="X26" s="200">
        <v>0.2</v>
      </c>
      <c r="Y26" s="200">
        <v>0.5</v>
      </c>
      <c r="Z26" s="200">
        <v>0.3</v>
      </c>
      <c r="AA26" s="200">
        <v>0.2</v>
      </c>
      <c r="AB26" s="200"/>
      <c r="AC26" s="200"/>
      <c r="AD26" s="200"/>
      <c r="AE26" s="201"/>
    </row>
    <row r="27" spans="1:31" ht="15.75">
      <c r="A27" s="166"/>
      <c r="B27" s="38"/>
      <c r="C27" s="193"/>
      <c r="D27" s="198">
        <v>40695</v>
      </c>
      <c r="E27" s="195">
        <f t="shared" si="1"/>
        <v>0.022281639928698756</v>
      </c>
      <c r="F27" s="38">
        <f t="shared" si="2"/>
        <v>0.1559714795008913</v>
      </c>
      <c r="G27" s="195">
        <f t="shared" si="0"/>
        <v>0.023381967826412272</v>
      </c>
      <c r="H27" s="38">
        <f t="shared" si="3"/>
        <v>0.1636737747848859</v>
      </c>
      <c r="I27" s="196">
        <v>1</v>
      </c>
      <c r="J27" s="119">
        <v>2</v>
      </c>
      <c r="K27" s="195">
        <f t="shared" si="4"/>
        <v>0.22</v>
      </c>
      <c r="L27" s="38">
        <f t="shared" si="5"/>
        <v>0.44</v>
      </c>
      <c r="M27" s="167"/>
      <c r="O27" s="333" t="str">
        <f t="shared" si="6"/>
        <v>High</v>
      </c>
      <c r="P27" s="202"/>
      <c r="Q27" s="60"/>
      <c r="R27" s="60"/>
      <c r="S27" s="409" t="s">
        <v>201</v>
      </c>
      <c r="T27" s="200"/>
      <c r="U27" s="200"/>
      <c r="V27" s="200"/>
      <c r="W27" s="200">
        <v>0.1</v>
      </c>
      <c r="X27" s="200">
        <v>0.2</v>
      </c>
      <c r="Y27" s="200">
        <v>0.5</v>
      </c>
      <c r="Z27" s="200">
        <v>0.3</v>
      </c>
      <c r="AA27" s="200">
        <v>0.2</v>
      </c>
      <c r="AB27" s="200"/>
      <c r="AC27" s="200"/>
      <c r="AD27" s="200"/>
      <c r="AE27" s="201"/>
    </row>
    <row r="28" spans="1:31" ht="15.75">
      <c r="A28" s="166"/>
      <c r="B28" s="38"/>
      <c r="C28" s="193"/>
      <c r="D28" s="198">
        <v>40725</v>
      </c>
      <c r="E28" s="195">
        <f t="shared" si="1"/>
        <v>0.013368983957219253</v>
      </c>
      <c r="F28" s="38">
        <f t="shared" si="2"/>
        <v>0.09358288770053477</v>
      </c>
      <c r="G28" s="195">
        <f t="shared" si="0"/>
        <v>0.014029180695847363</v>
      </c>
      <c r="H28" s="38">
        <f t="shared" si="3"/>
        <v>0.09820426487093153</v>
      </c>
      <c r="I28" s="196">
        <v>1</v>
      </c>
      <c r="J28" s="119">
        <v>2</v>
      </c>
      <c r="K28" s="195">
        <f t="shared" si="4"/>
        <v>0.22</v>
      </c>
      <c r="L28" s="38">
        <f t="shared" si="5"/>
        <v>0.44</v>
      </c>
      <c r="M28" s="167"/>
      <c r="O28" s="333" t="str">
        <f t="shared" si="6"/>
        <v>High</v>
      </c>
      <c r="P28" s="202"/>
      <c r="Q28" s="60"/>
      <c r="R28" s="60"/>
      <c r="S28" s="408" t="s">
        <v>202</v>
      </c>
      <c r="T28" s="200"/>
      <c r="U28" s="200"/>
      <c r="V28" s="200"/>
      <c r="W28" s="200">
        <v>0.1</v>
      </c>
      <c r="X28" s="200">
        <v>0.2</v>
      </c>
      <c r="Y28" s="200">
        <v>0.5</v>
      </c>
      <c r="Z28" s="200">
        <v>0.3</v>
      </c>
      <c r="AA28" s="200">
        <v>0.2</v>
      </c>
      <c r="AB28" s="200"/>
      <c r="AC28" s="200"/>
      <c r="AD28" s="200"/>
      <c r="AE28" s="201"/>
    </row>
    <row r="29" spans="1:31" ht="15.75">
      <c r="A29" s="166"/>
      <c r="B29" s="38"/>
      <c r="C29" s="193"/>
      <c r="D29" s="198">
        <v>40756</v>
      </c>
      <c r="E29" s="195">
        <f t="shared" si="1"/>
        <v>0.008912655971479503</v>
      </c>
      <c r="F29" s="38">
        <f t="shared" si="2"/>
        <v>0.062388591800356524</v>
      </c>
      <c r="G29" s="195">
        <f t="shared" si="0"/>
        <v>0.00935278713056491</v>
      </c>
      <c r="H29" s="38">
        <f t="shared" si="3"/>
        <v>0.06546950991395437</v>
      </c>
      <c r="I29" s="196">
        <v>1</v>
      </c>
      <c r="J29" s="119">
        <v>2</v>
      </c>
      <c r="K29" s="195">
        <f t="shared" si="4"/>
        <v>0.22</v>
      </c>
      <c r="L29" s="38">
        <f t="shared" si="5"/>
        <v>0.44</v>
      </c>
      <c r="M29" s="167"/>
      <c r="O29" s="333" t="str">
        <f t="shared" si="6"/>
        <v>High</v>
      </c>
      <c r="P29" s="202"/>
      <c r="Q29" s="60"/>
      <c r="R29" s="60"/>
      <c r="S29" s="408" t="s">
        <v>203</v>
      </c>
      <c r="T29" s="200"/>
      <c r="U29" s="200"/>
      <c r="V29" s="200"/>
      <c r="W29" s="200">
        <v>0.1</v>
      </c>
      <c r="X29" s="200">
        <v>0.2</v>
      </c>
      <c r="Y29" s="200">
        <v>0.5</v>
      </c>
      <c r="Z29" s="200">
        <v>0.3</v>
      </c>
      <c r="AA29" s="200">
        <v>0.2</v>
      </c>
      <c r="AB29" s="200"/>
      <c r="AC29" s="200"/>
      <c r="AD29" s="200"/>
      <c r="AE29" s="201"/>
    </row>
    <row r="30" spans="1:31" ht="15.75">
      <c r="A30" s="166"/>
      <c r="B30" s="38"/>
      <c r="C30" s="193"/>
      <c r="D30" s="198">
        <v>40787</v>
      </c>
      <c r="E30" s="195" t="str">
        <f t="shared" si="1"/>
        <v/>
      </c>
      <c r="F30" s="38" t="str">
        <f t="shared" si="2"/>
        <v/>
      </c>
      <c r="G30" s="195" t="str">
        <f t="shared" si="0"/>
        <v/>
      </c>
      <c r="H30" s="38" t="str">
        <f t="shared" si="3"/>
        <v/>
      </c>
      <c r="I30" s="196"/>
      <c r="J30" s="119"/>
      <c r="K30" s="195" t="str">
        <f t="shared" si="4"/>
        <v/>
      </c>
      <c r="L30" s="38" t="str">
        <f t="shared" si="5"/>
        <v/>
      </c>
      <c r="M30" s="167"/>
      <c r="O30" s="333" t="str">
        <f t="shared" si="6"/>
        <v/>
      </c>
      <c r="P30" s="202"/>
      <c r="Q30" s="60"/>
      <c r="R30" s="60"/>
      <c r="S30" s="408" t="s">
        <v>204</v>
      </c>
      <c r="T30" s="200"/>
      <c r="U30" s="200"/>
      <c r="V30" s="200"/>
      <c r="W30" s="200">
        <v>0.1</v>
      </c>
      <c r="X30" s="200">
        <v>0.2</v>
      </c>
      <c r="Y30" s="200">
        <v>0.5</v>
      </c>
      <c r="Z30" s="200">
        <v>0.3</v>
      </c>
      <c r="AA30" s="200">
        <v>0.2</v>
      </c>
      <c r="AB30" s="200"/>
      <c r="AC30" s="200"/>
      <c r="AD30" s="200"/>
      <c r="AE30" s="201"/>
    </row>
    <row r="31" spans="1:31" ht="15.75">
      <c r="A31" s="166"/>
      <c r="B31" s="38"/>
      <c r="C31" s="193"/>
      <c r="D31" s="198">
        <v>40817</v>
      </c>
      <c r="E31" s="195" t="str">
        <f t="shared" si="1"/>
        <v/>
      </c>
      <c r="F31" s="38" t="str">
        <f t="shared" si="2"/>
        <v/>
      </c>
      <c r="G31" s="195" t="str">
        <f t="shared" si="0"/>
        <v/>
      </c>
      <c r="H31" s="38" t="str">
        <f t="shared" si="3"/>
        <v/>
      </c>
      <c r="I31" s="196"/>
      <c r="J31" s="119"/>
      <c r="K31" s="195" t="str">
        <f t="shared" si="4"/>
        <v/>
      </c>
      <c r="L31" s="38" t="str">
        <f t="shared" si="5"/>
        <v/>
      </c>
      <c r="M31" s="167"/>
      <c r="O31" s="333" t="str">
        <f t="shared" si="6"/>
        <v/>
      </c>
      <c r="P31" s="202"/>
      <c r="Q31" s="60"/>
      <c r="R31" s="60"/>
      <c r="S31" s="408" t="s">
        <v>205</v>
      </c>
      <c r="T31" s="200"/>
      <c r="U31" s="200"/>
      <c r="V31" s="200"/>
      <c r="W31" s="200">
        <v>0.1</v>
      </c>
      <c r="X31" s="200">
        <v>0.2</v>
      </c>
      <c r="Y31" s="200">
        <v>0.5</v>
      </c>
      <c r="Z31" s="200">
        <v>0.3</v>
      </c>
      <c r="AA31" s="200">
        <v>0.2</v>
      </c>
      <c r="AB31" s="200"/>
      <c r="AC31" s="200"/>
      <c r="AD31" s="200"/>
      <c r="AE31" s="201"/>
    </row>
    <row r="32" spans="1:31" ht="15.75">
      <c r="A32" s="166"/>
      <c r="B32" s="38"/>
      <c r="C32" s="193"/>
      <c r="D32" s="198">
        <v>40848</v>
      </c>
      <c r="E32" s="195" t="str">
        <f t="shared" si="1"/>
        <v/>
      </c>
      <c r="F32" s="38" t="str">
        <f t="shared" si="2"/>
        <v/>
      </c>
      <c r="G32" s="195" t="str">
        <f t="shared" si="0"/>
        <v/>
      </c>
      <c r="H32" s="38" t="str">
        <f t="shared" si="3"/>
        <v/>
      </c>
      <c r="I32" s="196"/>
      <c r="J32" s="119"/>
      <c r="K32" s="195" t="str">
        <f t="shared" si="4"/>
        <v/>
      </c>
      <c r="L32" s="38" t="str">
        <f t="shared" si="5"/>
        <v/>
      </c>
      <c r="M32" s="167"/>
      <c r="O32" s="333" t="str">
        <f t="shared" si="6"/>
        <v/>
      </c>
      <c r="P32" s="202"/>
      <c r="Q32" s="60"/>
      <c r="R32" s="60"/>
      <c r="S32" s="410" t="s">
        <v>206</v>
      </c>
      <c r="T32" s="203"/>
      <c r="U32" s="203"/>
      <c r="V32" s="203"/>
      <c r="W32" s="203">
        <v>0.1</v>
      </c>
      <c r="X32" s="203">
        <v>0.2</v>
      </c>
      <c r="Y32" s="203">
        <v>0.5</v>
      </c>
      <c r="Z32" s="203">
        <v>0.3</v>
      </c>
      <c r="AA32" s="203">
        <v>0.2</v>
      </c>
      <c r="AB32" s="203"/>
      <c r="AC32" s="203"/>
      <c r="AD32" s="203"/>
      <c r="AE32" s="204"/>
    </row>
    <row r="33" spans="1:31" ht="15">
      <c r="A33" s="166"/>
      <c r="B33" s="38"/>
      <c r="C33" s="193"/>
      <c r="D33" s="198">
        <v>40878</v>
      </c>
      <c r="E33" s="195" t="str">
        <f t="shared" si="1"/>
        <v/>
      </c>
      <c r="F33" s="38" t="str">
        <f t="shared" si="2"/>
        <v/>
      </c>
      <c r="G33" s="195" t="str">
        <f t="shared" si="0"/>
        <v/>
      </c>
      <c r="H33" s="38" t="str">
        <f t="shared" si="3"/>
        <v/>
      </c>
      <c r="I33" s="196"/>
      <c r="J33" s="119"/>
      <c r="K33" s="195" t="str">
        <f t="shared" si="4"/>
        <v/>
      </c>
      <c r="L33" s="38" t="str">
        <f t="shared" si="5"/>
        <v/>
      </c>
      <c r="M33" s="167"/>
      <c r="O33" s="333" t="str">
        <f t="shared" si="6"/>
        <v/>
      </c>
      <c r="P33" s="202"/>
      <c r="Q33" s="60"/>
      <c r="R33" s="60"/>
      <c r="S33" s="38"/>
      <c r="T33" s="38"/>
      <c r="U33" s="38"/>
      <c r="V33" s="38"/>
      <c r="W33" s="38"/>
      <c r="X33" s="38"/>
      <c r="Y33" s="38"/>
      <c r="Z33" s="38"/>
      <c r="AA33" s="38"/>
      <c r="AB33" s="38"/>
      <c r="AC33" s="38"/>
      <c r="AD33" s="38"/>
      <c r="AE33" s="38"/>
    </row>
    <row r="34" spans="1:28" ht="8.1" customHeight="1" thickBot="1">
      <c r="A34" s="172"/>
      <c r="B34" s="181"/>
      <c r="C34" s="172"/>
      <c r="D34" s="181"/>
      <c r="E34" s="205"/>
      <c r="F34" s="181"/>
      <c r="G34" s="205"/>
      <c r="H34" s="181"/>
      <c r="I34" s="205"/>
      <c r="J34" s="182"/>
      <c r="K34" s="205"/>
      <c r="L34" s="181"/>
      <c r="M34" s="175"/>
      <c r="O34" s="54"/>
      <c r="P34" s="197"/>
      <c r="Q34" s="38"/>
      <c r="R34" s="38"/>
      <c r="S34" s="202"/>
      <c r="T34" s="202"/>
      <c r="U34" s="202"/>
      <c r="V34" s="202"/>
      <c r="W34" s="202"/>
      <c r="X34" s="202"/>
      <c r="Y34" s="202"/>
      <c r="Z34" s="202"/>
      <c r="AA34" s="202"/>
      <c r="AB34" s="197"/>
    </row>
    <row r="35" spans="1:28" ht="15">
      <c r="A35" s="209"/>
      <c r="B35" s="64"/>
      <c r="C35" s="64"/>
      <c r="D35" s="64"/>
      <c r="E35" s="64"/>
      <c r="F35" s="64"/>
      <c r="G35" s="64"/>
      <c r="H35" s="64"/>
      <c r="I35" s="64"/>
      <c r="J35" s="64"/>
      <c r="K35" s="64"/>
      <c r="L35" s="64"/>
      <c r="M35" s="210"/>
      <c r="P35" s="199"/>
      <c r="Q35" s="199"/>
      <c r="R35" s="199"/>
      <c r="S35" s="202"/>
      <c r="T35" s="202"/>
      <c r="U35" s="202"/>
      <c r="V35" s="202"/>
      <c r="W35" s="202"/>
      <c r="X35" s="211"/>
      <c r="Y35" s="211"/>
      <c r="Z35" s="211"/>
      <c r="AA35" s="202"/>
      <c r="AB35" s="197"/>
    </row>
    <row r="36" spans="1:28" ht="15">
      <c r="A36" s="166"/>
      <c r="B36" s="38"/>
      <c r="C36" s="38"/>
      <c r="D36" s="38"/>
      <c r="E36" s="38"/>
      <c r="F36" s="38"/>
      <c r="G36" s="38"/>
      <c r="H36" s="38"/>
      <c r="I36" s="38"/>
      <c r="J36" s="38"/>
      <c r="K36" s="38"/>
      <c r="L36" s="38"/>
      <c r="M36" s="167"/>
      <c r="O36" s="332" t="str">
        <f>G20</f>
        <v>System DU [81%]</v>
      </c>
      <c r="P36" s="150">
        <f>SUM(H22:H33)*4</f>
        <v>1.7022072577628133</v>
      </c>
      <c r="Q36" s="38"/>
      <c r="R36" s="200"/>
      <c r="S36" s="375"/>
      <c r="T36" s="242"/>
      <c r="U36" s="242"/>
      <c r="V36" s="242"/>
      <c r="W36" s="243"/>
      <c r="X36" s="202"/>
      <c r="Y36" s="202"/>
      <c r="Z36" s="212"/>
      <c r="AA36" s="202"/>
      <c r="AB36" s="197"/>
    </row>
    <row r="37" spans="1:28" ht="15.75">
      <c r="A37" s="166"/>
      <c r="B37" s="38"/>
      <c r="C37" s="38"/>
      <c r="D37" s="213"/>
      <c r="E37" s="213"/>
      <c r="F37" s="213"/>
      <c r="G37" s="213"/>
      <c r="H37" s="213"/>
      <c r="I37" s="213"/>
      <c r="J37" s="213"/>
      <c r="K37" s="213"/>
      <c r="L37" s="38"/>
      <c r="M37" s="167"/>
      <c r="O37" s="332" t="str">
        <f>E20</f>
        <v>85% DU</v>
      </c>
      <c r="P37" s="150">
        <f>SUM(F22:F33)*4</f>
        <v>1.6221033868092696</v>
      </c>
      <c r="Q37" s="38"/>
      <c r="R37" s="200"/>
      <c r="S37" s="375"/>
      <c r="X37" s="202"/>
      <c r="Y37" s="202"/>
      <c r="Z37" s="202"/>
      <c r="AA37" s="202"/>
      <c r="AB37" s="197"/>
    </row>
    <row r="38" spans="1:28" ht="15">
      <c r="A38" s="166"/>
      <c r="B38" s="38"/>
      <c r="C38" s="38"/>
      <c r="D38" s="38"/>
      <c r="E38" s="38"/>
      <c r="F38" s="214"/>
      <c r="G38" s="38"/>
      <c r="H38" s="38"/>
      <c r="I38" s="215"/>
      <c r="J38" s="387"/>
      <c r="K38" s="38"/>
      <c r="L38" s="38"/>
      <c r="M38" s="167"/>
      <c r="N38" s="38"/>
      <c r="O38" s="5" t="s">
        <v>113</v>
      </c>
      <c r="P38" s="150">
        <f>P37*0.75</f>
        <v>1.216577540106952</v>
      </c>
      <c r="Q38" s="202"/>
      <c r="R38" s="202"/>
      <c r="S38" s="375"/>
      <c r="T38" s="242"/>
      <c r="U38" s="242"/>
      <c r="V38" s="242"/>
      <c r="W38" s="243"/>
      <c r="X38" s="202"/>
      <c r="Y38" s="202"/>
      <c r="Z38" s="202"/>
      <c r="AA38" s="202"/>
      <c r="AB38" s="197"/>
    </row>
    <row r="39" spans="1:28" ht="15">
      <c r="A39" s="166"/>
      <c r="B39" s="38"/>
      <c r="C39" s="38"/>
      <c r="D39" s="60"/>
      <c r="E39" s="60"/>
      <c r="F39" s="60"/>
      <c r="G39" s="60"/>
      <c r="H39" s="60"/>
      <c r="I39" s="216"/>
      <c r="J39" s="387"/>
      <c r="K39" s="60"/>
      <c r="L39" s="38"/>
      <c r="M39" s="167"/>
      <c r="N39" s="38"/>
      <c r="P39" s="202"/>
      <c r="Q39" s="202"/>
      <c r="R39" s="202"/>
      <c r="S39" s="375"/>
      <c r="T39" s="202"/>
      <c r="U39" s="202"/>
      <c r="V39" s="202"/>
      <c r="W39" s="202"/>
      <c r="X39" s="220"/>
      <c r="Z39" s="220"/>
      <c r="AA39" s="220"/>
      <c r="AB39" s="219"/>
    </row>
    <row r="40" spans="1:29" ht="15">
      <c r="A40" s="166"/>
      <c r="B40" s="38"/>
      <c r="C40" s="38"/>
      <c r="D40" s="60"/>
      <c r="E40" s="60"/>
      <c r="F40" s="60"/>
      <c r="G40" s="60"/>
      <c r="H40" s="60"/>
      <c r="I40" s="216"/>
      <c r="J40" s="387"/>
      <c r="K40" s="60"/>
      <c r="L40" s="38"/>
      <c r="M40" s="167"/>
      <c r="N40" s="38"/>
      <c r="P40" s="202"/>
      <c r="Q40" s="202"/>
      <c r="R40" s="202"/>
      <c r="S40" s="375"/>
      <c r="T40" s="197"/>
      <c r="U40" s="202"/>
      <c r="V40" s="202"/>
      <c r="W40" s="202"/>
      <c r="X40" s="202"/>
      <c r="Y40" s="202"/>
      <c r="Z40" s="202"/>
      <c r="AA40" s="202"/>
      <c r="AB40" s="197"/>
      <c r="AC40" s="38"/>
    </row>
    <row r="41" spans="1:29" ht="15">
      <c r="A41" s="166"/>
      <c r="B41" s="38"/>
      <c r="C41" s="38"/>
      <c r="D41" s="38"/>
      <c r="E41" s="38"/>
      <c r="F41" s="38"/>
      <c r="G41" s="38"/>
      <c r="H41" s="38"/>
      <c r="I41" s="217"/>
      <c r="J41" s="387"/>
      <c r="K41" s="38"/>
      <c r="L41" s="38"/>
      <c r="M41" s="167"/>
      <c r="N41" s="38"/>
      <c r="P41" s="197"/>
      <c r="Q41" s="197"/>
      <c r="R41" s="197"/>
      <c r="S41" s="375"/>
      <c r="T41" s="242"/>
      <c r="U41" s="242"/>
      <c r="V41" s="242"/>
      <c r="W41" s="243"/>
      <c r="X41" s="202"/>
      <c r="Y41" s="202"/>
      <c r="Z41" s="202"/>
      <c r="AC41" s="38"/>
    </row>
    <row r="42" spans="1:29" ht="15">
      <c r="A42" s="166"/>
      <c r="B42" s="38"/>
      <c r="C42" s="38"/>
      <c r="D42" s="38"/>
      <c r="E42" s="38"/>
      <c r="F42" s="38"/>
      <c r="G42" s="38"/>
      <c r="H42" s="38"/>
      <c r="I42" s="38"/>
      <c r="J42" s="38"/>
      <c r="K42" s="38"/>
      <c r="L42" s="218"/>
      <c r="M42" s="167"/>
      <c r="N42" s="38"/>
      <c r="P42" s="219"/>
      <c r="Q42" s="219"/>
      <c r="R42" s="219"/>
      <c r="S42" s="375"/>
      <c r="T42" s="202"/>
      <c r="U42" s="202"/>
      <c r="V42" s="202"/>
      <c r="W42" s="202"/>
      <c r="X42" s="202"/>
      <c r="Y42" s="202"/>
      <c r="Z42" s="202"/>
      <c r="AA42" s="202"/>
      <c r="AB42" s="197"/>
      <c r="AC42" s="38"/>
    </row>
    <row r="43" spans="1:29" ht="15">
      <c r="A43" s="166"/>
      <c r="B43" s="38"/>
      <c r="C43" s="38"/>
      <c r="D43" s="38"/>
      <c r="E43" s="218"/>
      <c r="F43" s="218"/>
      <c r="G43" s="218"/>
      <c r="H43" s="218"/>
      <c r="I43" s="221"/>
      <c r="J43" s="62"/>
      <c r="K43" s="218"/>
      <c r="L43" s="218"/>
      <c r="M43" s="167"/>
      <c r="N43" s="38"/>
      <c r="O43" s="38"/>
      <c r="P43" s="199"/>
      <c r="Q43" s="199"/>
      <c r="R43" s="199"/>
      <c r="S43" s="375"/>
      <c r="T43" s="202"/>
      <c r="U43" s="202"/>
      <c r="V43" s="202"/>
      <c r="W43" s="202"/>
      <c r="X43" s="202"/>
      <c r="Y43" s="202"/>
      <c r="Z43" s="202"/>
      <c r="AA43" s="202"/>
      <c r="AB43" s="197"/>
      <c r="AC43" s="38"/>
    </row>
    <row r="44" spans="1:29" ht="15">
      <c r="A44" s="166"/>
      <c r="B44" s="38"/>
      <c r="C44" s="38"/>
      <c r="D44" s="38"/>
      <c r="E44" s="218"/>
      <c r="F44" s="218"/>
      <c r="G44" s="218"/>
      <c r="H44" s="218"/>
      <c r="I44" s="221"/>
      <c r="J44" s="62"/>
      <c r="K44" s="218"/>
      <c r="L44" s="38"/>
      <c r="M44" s="167"/>
      <c r="N44" s="38"/>
      <c r="O44" s="38"/>
      <c r="P44" s="202"/>
      <c r="Q44" s="202"/>
      <c r="R44" s="202"/>
      <c r="S44" s="375"/>
      <c r="T44" s="202"/>
      <c r="U44" s="202"/>
      <c r="V44" s="202"/>
      <c r="W44" s="202"/>
      <c r="X44" s="202"/>
      <c r="Y44" s="202"/>
      <c r="Z44" s="202"/>
      <c r="AA44" s="202"/>
      <c r="AB44" s="197"/>
      <c r="AC44" s="38"/>
    </row>
    <row r="45" spans="1:29" ht="15.75">
      <c r="A45" s="166"/>
      <c r="B45" s="38"/>
      <c r="C45" s="38"/>
      <c r="D45" s="38"/>
      <c r="E45" s="222"/>
      <c r="F45" s="38"/>
      <c r="G45" s="38"/>
      <c r="H45" s="38"/>
      <c r="I45" s="221"/>
      <c r="J45" s="62"/>
      <c r="K45" s="223"/>
      <c r="L45" s="38"/>
      <c r="M45" s="167"/>
      <c r="O45" s="38"/>
      <c r="P45" s="202"/>
      <c r="Q45" s="202"/>
      <c r="R45" s="202"/>
      <c r="S45" s="375"/>
      <c r="T45" s="202"/>
      <c r="U45" s="202"/>
      <c r="V45" s="202"/>
      <c r="W45" s="202"/>
      <c r="X45" s="202"/>
      <c r="Y45" s="202"/>
      <c r="Z45" s="202"/>
      <c r="AA45" s="202"/>
      <c r="AB45" s="197"/>
      <c r="AC45" s="38"/>
    </row>
    <row r="46" spans="1:29" ht="15.75">
      <c r="A46" s="166"/>
      <c r="B46" s="38"/>
      <c r="C46" s="38"/>
      <c r="D46" s="38"/>
      <c r="E46" s="222"/>
      <c r="F46" s="38"/>
      <c r="G46" s="38"/>
      <c r="H46" s="38"/>
      <c r="I46" s="221"/>
      <c r="J46" s="62"/>
      <c r="K46" s="223"/>
      <c r="L46" s="38"/>
      <c r="M46" s="167"/>
      <c r="N46" s="38"/>
      <c r="O46" s="38"/>
      <c r="P46" s="197"/>
      <c r="Q46" s="197"/>
      <c r="R46" s="197"/>
      <c r="S46" s="375"/>
      <c r="T46" s="202"/>
      <c r="U46" s="202"/>
      <c r="V46" s="202"/>
      <c r="W46" s="202"/>
      <c r="X46" s="202"/>
      <c r="Y46" s="202"/>
      <c r="Z46" s="202"/>
      <c r="AA46" s="202"/>
      <c r="AB46" s="197"/>
      <c r="AC46" s="38"/>
    </row>
    <row r="47" spans="1:18" ht="16.5" thickBot="1">
      <c r="A47" s="206"/>
      <c r="B47" s="207"/>
      <c r="C47" s="207"/>
      <c r="D47" s="224"/>
      <c r="E47" s="225"/>
      <c r="F47" s="207"/>
      <c r="G47" s="207"/>
      <c r="H47" s="207"/>
      <c r="I47" s="226"/>
      <c r="J47" s="227"/>
      <c r="K47" s="228"/>
      <c r="L47" s="207"/>
      <c r="M47" s="208"/>
      <c r="N47" s="38"/>
      <c r="O47" s="38"/>
      <c r="P47" s="197"/>
      <c r="Q47" s="197"/>
      <c r="R47" s="197"/>
    </row>
    <row r="48" spans="1:18" ht="15.75">
      <c r="A48" s="166"/>
      <c r="B48" s="38"/>
      <c r="C48" s="38"/>
      <c r="D48" s="64"/>
      <c r="E48" s="222"/>
      <c r="F48" s="38"/>
      <c r="G48" s="38"/>
      <c r="H48" s="38"/>
      <c r="I48" s="324"/>
      <c r="J48" s="157"/>
      <c r="K48" s="223"/>
      <c r="L48" s="38"/>
      <c r="M48" s="167"/>
      <c r="N48" s="38"/>
      <c r="O48" s="38"/>
      <c r="P48" s="197"/>
      <c r="Q48" s="197"/>
      <c r="R48" s="197"/>
    </row>
    <row r="49" spans="1:29" ht="15.75">
      <c r="A49" s="166"/>
      <c r="B49" s="38"/>
      <c r="C49" s="38"/>
      <c r="D49" s="64"/>
      <c r="E49" s="222"/>
      <c r="F49" s="38"/>
      <c r="G49" s="38"/>
      <c r="H49" s="38"/>
      <c r="I49" s="324"/>
      <c r="J49" s="157"/>
      <c r="K49" s="223"/>
      <c r="L49" s="38"/>
      <c r="M49" s="167"/>
      <c r="N49" s="38"/>
      <c r="O49" s="38"/>
      <c r="P49" s="197"/>
      <c r="Q49" s="197"/>
      <c r="R49" s="197"/>
      <c r="S49" s="375"/>
      <c r="T49" s="202"/>
      <c r="U49" s="202"/>
      <c r="V49" s="202"/>
      <c r="W49" s="202"/>
      <c r="X49" s="202"/>
      <c r="Y49" s="202"/>
      <c r="Z49" s="202"/>
      <c r="AA49" s="202"/>
      <c r="AB49" s="197"/>
      <c r="AC49" s="38"/>
    </row>
    <row r="50" spans="1:18" ht="15.75">
      <c r="A50" s="166"/>
      <c r="B50" s="38"/>
      <c r="C50" s="38"/>
      <c r="D50" s="64"/>
      <c r="E50" s="222"/>
      <c r="F50" s="38"/>
      <c r="G50" s="38"/>
      <c r="H50" s="38"/>
      <c r="I50" s="324"/>
      <c r="J50" s="157"/>
      <c r="K50" s="223"/>
      <c r="L50" s="38"/>
      <c r="M50" s="167"/>
      <c r="N50" s="38"/>
      <c r="O50" s="38"/>
      <c r="P50" s="197"/>
      <c r="Q50" s="197"/>
      <c r="R50" s="197"/>
    </row>
    <row r="51" spans="1:18" ht="15.75">
      <c r="A51" s="166"/>
      <c r="B51" s="38"/>
      <c r="C51" s="38"/>
      <c r="D51" s="64"/>
      <c r="E51" s="222"/>
      <c r="F51" s="38"/>
      <c r="G51" s="38"/>
      <c r="H51" s="38"/>
      <c r="I51" s="324"/>
      <c r="J51" s="157"/>
      <c r="K51" s="223"/>
      <c r="L51" s="38"/>
      <c r="M51" s="167"/>
      <c r="N51" s="38"/>
      <c r="O51" s="38"/>
      <c r="P51" s="197"/>
      <c r="Q51" s="197"/>
      <c r="R51" s="197"/>
    </row>
    <row r="52" spans="1:18" ht="15.75">
      <c r="A52" s="166"/>
      <c r="B52" s="38"/>
      <c r="C52" s="38"/>
      <c r="D52" s="64"/>
      <c r="E52" s="222"/>
      <c r="F52" s="38"/>
      <c r="G52" s="38"/>
      <c r="H52" s="38"/>
      <c r="I52" s="324"/>
      <c r="J52" s="157"/>
      <c r="K52" s="223"/>
      <c r="L52" s="38"/>
      <c r="M52" s="167"/>
      <c r="N52" s="38"/>
      <c r="O52" s="38"/>
      <c r="P52" s="197"/>
      <c r="Q52" s="197"/>
      <c r="R52" s="197"/>
    </row>
    <row r="53" spans="1:18" ht="15.75">
      <c r="A53" s="166"/>
      <c r="B53" s="38"/>
      <c r="C53" s="38"/>
      <c r="D53" s="64"/>
      <c r="E53" s="222"/>
      <c r="F53" s="38"/>
      <c r="G53" s="38"/>
      <c r="H53" s="38"/>
      <c r="I53" s="324"/>
      <c r="J53" s="157"/>
      <c r="K53" s="223"/>
      <c r="L53" s="38"/>
      <c r="M53" s="167"/>
      <c r="N53" s="38"/>
      <c r="O53" s="38"/>
      <c r="P53" s="197"/>
      <c r="Q53" s="197"/>
      <c r="R53" s="197"/>
    </row>
    <row r="54" spans="1:18" ht="15.75">
      <c r="A54" s="166"/>
      <c r="B54" s="38"/>
      <c r="C54" s="38"/>
      <c r="D54" s="64"/>
      <c r="E54" s="222"/>
      <c r="F54" s="38"/>
      <c r="G54" s="38"/>
      <c r="H54" s="38"/>
      <c r="I54" s="324"/>
      <c r="J54" s="157"/>
      <c r="K54" s="223"/>
      <c r="L54" s="38"/>
      <c r="M54" s="167"/>
      <c r="N54" s="38"/>
      <c r="O54" s="38"/>
      <c r="P54" s="197"/>
      <c r="Q54" s="197"/>
      <c r="R54" s="197"/>
    </row>
    <row r="55" spans="1:29" ht="15.75">
      <c r="A55" s="166"/>
      <c r="B55" s="38"/>
      <c r="C55" s="38"/>
      <c r="D55" s="64"/>
      <c r="E55" s="222"/>
      <c r="F55" s="38"/>
      <c r="G55" s="38"/>
      <c r="H55" s="38"/>
      <c r="I55" s="324"/>
      <c r="J55" s="157"/>
      <c r="K55" s="223"/>
      <c r="L55" s="38"/>
      <c r="M55" s="167"/>
      <c r="N55" s="38"/>
      <c r="O55" s="38"/>
      <c r="P55" s="197"/>
      <c r="Q55" s="197"/>
      <c r="R55" s="197"/>
      <c r="S55" s="375"/>
      <c r="T55" s="202"/>
      <c r="U55" s="202"/>
      <c r="V55" s="202"/>
      <c r="W55" s="202"/>
      <c r="X55" s="202"/>
      <c r="Y55" s="202"/>
      <c r="Z55" s="202"/>
      <c r="AA55" s="202"/>
      <c r="AB55" s="197"/>
      <c r="AC55" s="38"/>
    </row>
    <row r="56" spans="1:18" ht="16.5" thickBot="1">
      <c r="A56" s="325"/>
      <c r="B56" s="144"/>
      <c r="C56" s="144"/>
      <c r="D56" s="326"/>
      <c r="E56" s="327"/>
      <c r="F56" s="144"/>
      <c r="G56" s="144"/>
      <c r="H56" s="144"/>
      <c r="I56" s="328"/>
      <c r="J56" s="329"/>
      <c r="K56" s="330"/>
      <c r="L56" s="144"/>
      <c r="M56" s="331"/>
      <c r="N56" s="38"/>
      <c r="O56" s="38"/>
      <c r="P56" s="197"/>
      <c r="Q56" s="197"/>
      <c r="R56" s="197"/>
    </row>
    <row r="57" spans="1:29" ht="12" customHeight="1">
      <c r="A57" s="166"/>
      <c r="B57" s="149" t="s">
        <v>55</v>
      </c>
      <c r="C57" s="150"/>
      <c r="D57" s="254"/>
      <c r="E57" s="64"/>
      <c r="F57" s="64"/>
      <c r="G57" s="64"/>
      <c r="H57" s="64"/>
      <c r="I57" s="151"/>
      <c r="J57" s="152"/>
      <c r="K57" s="153"/>
      <c r="L57" s="154"/>
      <c r="M57" s="167"/>
      <c r="N57" s="38"/>
      <c r="O57" s="38"/>
      <c r="P57" s="457"/>
      <c r="Q57" s="385"/>
      <c r="R57" s="385"/>
      <c r="S57" s="375"/>
      <c r="T57" s="202"/>
      <c r="U57" s="202"/>
      <c r="V57" s="202"/>
      <c r="W57" s="202"/>
      <c r="X57" s="376"/>
      <c r="Y57" s="456"/>
      <c r="Z57" s="456"/>
      <c r="AA57" s="456"/>
      <c r="AB57" s="197"/>
      <c r="AC57" s="38"/>
    </row>
    <row r="58" spans="1:29" ht="12" customHeight="1">
      <c r="A58" s="166"/>
      <c r="B58" s="5"/>
      <c r="C58" s="150"/>
      <c r="D58" s="255"/>
      <c r="E58" s="64"/>
      <c r="F58" s="64"/>
      <c r="G58" s="64"/>
      <c r="H58" s="64"/>
      <c r="I58" s="156"/>
      <c r="J58" s="157"/>
      <c r="K58" s="38"/>
      <c r="L58" s="38"/>
      <c r="M58" s="167"/>
      <c r="N58" s="38"/>
      <c r="O58" s="38"/>
      <c r="P58" s="457"/>
      <c r="Q58" s="385"/>
      <c r="R58" s="385"/>
      <c r="X58" s="376"/>
      <c r="Y58" s="384"/>
      <c r="Z58" s="384"/>
      <c r="AA58" s="384"/>
      <c r="AB58" s="197"/>
      <c r="AC58" s="38"/>
    </row>
    <row r="59" spans="1:29" ht="12" customHeight="1" thickBot="1">
      <c r="A59" s="233"/>
      <c r="B59" s="256"/>
      <c r="C59" s="234"/>
      <c r="D59" s="256"/>
      <c r="E59" s="236"/>
      <c r="F59" s="236"/>
      <c r="G59" s="236"/>
      <c r="H59" s="236"/>
      <c r="I59" s="236"/>
      <c r="J59" s="237"/>
      <c r="K59" s="238"/>
      <c r="L59" s="239"/>
      <c r="M59" s="240"/>
      <c r="N59" s="38"/>
      <c r="O59" s="38"/>
      <c r="P59" s="241"/>
      <c r="Q59" s="241"/>
      <c r="R59" s="241"/>
      <c r="X59" s="384"/>
      <c r="Y59" s="244"/>
      <c r="Z59" s="242"/>
      <c r="AA59" s="242"/>
      <c r="AB59" s="197"/>
      <c r="AC59" s="38"/>
    </row>
    <row r="60" spans="1:29" ht="16.5" thickTop="1">
      <c r="A60" s="163"/>
      <c r="B60" s="164"/>
      <c r="C60" s="164"/>
      <c r="D60" s="390"/>
      <c r="E60" s="390"/>
      <c r="F60" s="390"/>
      <c r="G60" s="390"/>
      <c r="H60" s="390"/>
      <c r="I60" s="390"/>
      <c r="J60" s="391"/>
      <c r="K60" s="392"/>
      <c r="L60" s="164"/>
      <c r="M60" s="165"/>
      <c r="N60" s="38"/>
      <c r="O60" s="38"/>
      <c r="P60" s="241"/>
      <c r="Q60" s="241"/>
      <c r="R60" s="241"/>
      <c r="X60" s="384"/>
      <c r="Y60" s="244"/>
      <c r="Z60" s="242"/>
      <c r="AA60" s="242"/>
      <c r="AB60" s="197"/>
      <c r="AC60" s="38"/>
    </row>
    <row r="61" spans="1:29" ht="15.75">
      <c r="A61" s="166"/>
      <c r="B61" s="38" t="s">
        <v>169</v>
      </c>
      <c r="C61" s="38"/>
      <c r="D61" s="64"/>
      <c r="E61" s="64"/>
      <c r="F61" s="64"/>
      <c r="G61" s="64"/>
      <c r="H61" s="64"/>
      <c r="I61" s="64"/>
      <c r="J61" s="222"/>
      <c r="K61" s="245"/>
      <c r="L61" s="38"/>
      <c r="M61" s="167"/>
      <c r="N61" s="38"/>
      <c r="O61" s="38"/>
      <c r="P61" s="241"/>
      <c r="Q61" s="241"/>
      <c r="R61" s="241"/>
      <c r="X61" s="384"/>
      <c r="Y61" s="244"/>
      <c r="Z61" s="242"/>
      <c r="AA61" s="242"/>
      <c r="AB61" s="197"/>
      <c r="AC61" s="38"/>
    </row>
    <row r="62" spans="1:29" ht="15.6" customHeight="1">
      <c r="A62" s="166"/>
      <c r="B62" s="433" t="s">
        <v>251</v>
      </c>
      <c r="C62" s="433"/>
      <c r="D62" s="433"/>
      <c r="E62" s="433"/>
      <c r="F62" s="433"/>
      <c r="G62" s="433"/>
      <c r="H62" s="433"/>
      <c r="I62" s="433"/>
      <c r="J62" s="433"/>
      <c r="K62" s="433"/>
      <c r="L62" s="433"/>
      <c r="M62" s="167"/>
      <c r="N62" s="38"/>
      <c r="O62" s="38"/>
      <c r="P62" s="241"/>
      <c r="Q62" s="241"/>
      <c r="R62" s="241"/>
      <c r="X62" s="384"/>
      <c r="Y62" s="244"/>
      <c r="Z62" s="242"/>
      <c r="AA62" s="242"/>
      <c r="AB62" s="197"/>
      <c r="AC62" s="38"/>
    </row>
    <row r="63" spans="1:29" ht="15.6" customHeight="1">
      <c r="A63" s="166"/>
      <c r="B63" s="433"/>
      <c r="C63" s="433"/>
      <c r="D63" s="433"/>
      <c r="E63" s="433"/>
      <c r="F63" s="433"/>
      <c r="G63" s="433"/>
      <c r="H63" s="433"/>
      <c r="I63" s="433"/>
      <c r="J63" s="433"/>
      <c r="K63" s="433"/>
      <c r="L63" s="433"/>
      <c r="M63" s="167"/>
      <c r="N63" s="38"/>
      <c r="O63" s="38"/>
      <c r="P63" s="241"/>
      <c r="Q63" s="241"/>
      <c r="R63" s="241"/>
      <c r="X63" s="384"/>
      <c r="Y63" s="244"/>
      <c r="Z63" s="242"/>
      <c r="AA63" s="242"/>
      <c r="AB63" s="197"/>
      <c r="AC63" s="38"/>
    </row>
    <row r="64" spans="1:29" ht="15.6" customHeight="1">
      <c r="A64" s="166"/>
      <c r="B64" s="433"/>
      <c r="C64" s="433"/>
      <c r="D64" s="433"/>
      <c r="E64" s="433"/>
      <c r="F64" s="433"/>
      <c r="G64" s="433"/>
      <c r="H64" s="433"/>
      <c r="I64" s="433"/>
      <c r="J64" s="433"/>
      <c r="K64" s="433"/>
      <c r="L64" s="433"/>
      <c r="M64" s="167"/>
      <c r="N64" s="38"/>
      <c r="O64" s="38"/>
      <c r="P64" s="241"/>
      <c r="Q64" s="241"/>
      <c r="R64" s="241"/>
      <c r="X64" s="384"/>
      <c r="Y64" s="244"/>
      <c r="Z64" s="242"/>
      <c r="AA64" s="242"/>
      <c r="AB64" s="197"/>
      <c r="AC64" s="38"/>
    </row>
    <row r="65" spans="1:29" ht="15.6" customHeight="1">
      <c r="A65" s="166"/>
      <c r="B65" s="433"/>
      <c r="C65" s="433"/>
      <c r="D65" s="433"/>
      <c r="E65" s="433"/>
      <c r="F65" s="433"/>
      <c r="G65" s="433"/>
      <c r="H65" s="433"/>
      <c r="I65" s="433"/>
      <c r="J65" s="433"/>
      <c r="K65" s="433"/>
      <c r="L65" s="433"/>
      <c r="M65" s="167"/>
      <c r="N65" s="38"/>
      <c r="O65" s="38"/>
      <c r="P65" s="241"/>
      <c r="Q65" s="241"/>
      <c r="R65" s="241"/>
      <c r="X65" s="384"/>
      <c r="Y65" s="244"/>
      <c r="Z65" s="242"/>
      <c r="AA65" s="242"/>
      <c r="AB65" s="197"/>
      <c r="AC65" s="38"/>
    </row>
    <row r="66" spans="1:29" ht="15.6" customHeight="1">
      <c r="A66" s="166"/>
      <c r="B66" s="433"/>
      <c r="C66" s="433"/>
      <c r="D66" s="433"/>
      <c r="E66" s="433"/>
      <c r="F66" s="433"/>
      <c r="G66" s="433"/>
      <c r="H66" s="433"/>
      <c r="I66" s="433"/>
      <c r="J66" s="433"/>
      <c r="K66" s="433"/>
      <c r="L66" s="433"/>
      <c r="M66" s="167"/>
      <c r="N66" s="38"/>
      <c r="O66" s="38"/>
      <c r="P66" s="241"/>
      <c r="Q66" s="241"/>
      <c r="R66" s="241"/>
      <c r="X66" s="384"/>
      <c r="Y66" s="244"/>
      <c r="Z66" s="242"/>
      <c r="AA66" s="242"/>
      <c r="AB66" s="197"/>
      <c r="AC66" s="38"/>
    </row>
    <row r="67" spans="1:29" ht="15.6" customHeight="1">
      <c r="A67" s="166"/>
      <c r="B67" s="433"/>
      <c r="C67" s="433"/>
      <c r="D67" s="433"/>
      <c r="E67" s="433"/>
      <c r="F67" s="433"/>
      <c r="G67" s="433"/>
      <c r="H67" s="433"/>
      <c r="I67" s="433"/>
      <c r="J67" s="433"/>
      <c r="K67" s="433"/>
      <c r="L67" s="433"/>
      <c r="M67" s="167"/>
      <c r="N67" s="38"/>
      <c r="O67" s="38"/>
      <c r="P67" s="241"/>
      <c r="Q67" s="241"/>
      <c r="R67" s="241"/>
      <c r="X67" s="384"/>
      <c r="Y67" s="244"/>
      <c r="Z67" s="242"/>
      <c r="AA67" s="242"/>
      <c r="AB67" s="197"/>
      <c r="AC67" s="38"/>
    </row>
    <row r="68" spans="1:29" ht="15.75">
      <c r="A68" s="166"/>
      <c r="C68" s="38"/>
      <c r="D68" s="213"/>
      <c r="E68" s="213"/>
      <c r="F68" s="213"/>
      <c r="G68" s="213"/>
      <c r="H68" s="213"/>
      <c r="I68" s="213"/>
      <c r="J68" s="222"/>
      <c r="K68" s="249"/>
      <c r="L68" s="247"/>
      <c r="M68" s="167"/>
      <c r="N68" s="38"/>
      <c r="O68" s="38"/>
      <c r="P68" s="241"/>
      <c r="Q68" s="241"/>
      <c r="R68" s="241"/>
      <c r="X68" s="384"/>
      <c r="Y68" s="244"/>
      <c r="Z68" s="242"/>
      <c r="AA68" s="242"/>
      <c r="AB68" s="197"/>
      <c r="AC68" s="38"/>
    </row>
    <row r="69" spans="1:29" ht="15.75">
      <c r="A69" s="166"/>
      <c r="B69" s="38" t="s">
        <v>159</v>
      </c>
      <c r="C69" s="38"/>
      <c r="D69" s="64"/>
      <c r="E69" s="64"/>
      <c r="F69" s="64"/>
      <c r="G69" s="64"/>
      <c r="H69" s="64"/>
      <c r="I69" s="64"/>
      <c r="J69" s="222"/>
      <c r="K69" s="156"/>
      <c r="L69" s="247"/>
      <c r="M69" s="167"/>
      <c r="N69" s="38"/>
      <c r="O69" s="38"/>
      <c r="P69" s="241"/>
      <c r="Q69" s="241"/>
      <c r="R69" s="241"/>
      <c r="X69" s="384"/>
      <c r="Y69" s="244"/>
      <c r="Z69" s="242"/>
      <c r="AA69" s="242"/>
      <c r="AB69" s="197"/>
      <c r="AC69" s="38"/>
    </row>
    <row r="70" spans="1:29" ht="15.6" customHeight="1">
      <c r="A70" s="166"/>
      <c r="B70" s="433" t="s">
        <v>252</v>
      </c>
      <c r="C70" s="433"/>
      <c r="D70" s="433"/>
      <c r="E70" s="433"/>
      <c r="F70" s="433"/>
      <c r="G70" s="433"/>
      <c r="H70" s="433"/>
      <c r="I70" s="433"/>
      <c r="J70" s="433"/>
      <c r="K70" s="433"/>
      <c r="L70" s="433"/>
      <c r="M70" s="167"/>
      <c r="N70" s="38"/>
      <c r="O70" s="38"/>
      <c r="P70" s="241"/>
      <c r="Q70" s="241"/>
      <c r="R70" s="241"/>
      <c r="X70" s="384"/>
      <c r="Y70" s="244"/>
      <c r="Z70" s="242"/>
      <c r="AA70" s="242"/>
      <c r="AB70" s="197"/>
      <c r="AC70" s="38"/>
    </row>
    <row r="71" spans="1:29" ht="15.6" customHeight="1">
      <c r="A71" s="166"/>
      <c r="B71" s="433"/>
      <c r="C71" s="433"/>
      <c r="D71" s="433"/>
      <c r="E71" s="433"/>
      <c r="F71" s="433"/>
      <c r="G71" s="433"/>
      <c r="H71" s="433"/>
      <c r="I71" s="433"/>
      <c r="J71" s="433"/>
      <c r="K71" s="433"/>
      <c r="L71" s="433"/>
      <c r="M71" s="167"/>
      <c r="N71" s="38"/>
      <c r="O71" s="38"/>
      <c r="P71" s="197"/>
      <c r="Q71" s="197"/>
      <c r="R71" s="197"/>
      <c r="X71" s="202"/>
      <c r="Y71" s="202"/>
      <c r="Z71" s="202"/>
      <c r="AA71" s="202"/>
      <c r="AB71" s="197"/>
      <c r="AC71" s="38"/>
    </row>
    <row r="72" spans="1:29" ht="15">
      <c r="A72" s="166"/>
      <c r="B72" s="433"/>
      <c r="C72" s="433"/>
      <c r="D72" s="433"/>
      <c r="E72" s="433"/>
      <c r="F72" s="433"/>
      <c r="G72" s="433"/>
      <c r="H72" s="433"/>
      <c r="I72" s="433"/>
      <c r="J72" s="433"/>
      <c r="K72" s="433"/>
      <c r="L72" s="433"/>
      <c r="M72" s="167"/>
      <c r="N72" s="38"/>
      <c r="O72" s="38"/>
      <c r="P72" s="199"/>
      <c r="Q72" s="199"/>
      <c r="R72" s="199"/>
      <c r="X72" s="202"/>
      <c r="Y72" s="202"/>
      <c r="Z72" s="202"/>
      <c r="AA72" s="202"/>
      <c r="AB72" s="197"/>
      <c r="AC72" s="38"/>
    </row>
    <row r="73" spans="1:29" ht="15">
      <c r="A73" s="166"/>
      <c r="B73" s="433"/>
      <c r="C73" s="433"/>
      <c r="D73" s="433"/>
      <c r="E73" s="433"/>
      <c r="F73" s="433"/>
      <c r="G73" s="433"/>
      <c r="H73" s="433"/>
      <c r="I73" s="433"/>
      <c r="J73" s="433"/>
      <c r="K73" s="433"/>
      <c r="L73" s="433"/>
      <c r="M73" s="167"/>
      <c r="N73" s="38"/>
      <c r="O73" s="38"/>
      <c r="P73" s="251"/>
      <c r="Q73" s="251"/>
      <c r="R73" s="251"/>
      <c r="X73" s="202"/>
      <c r="Y73" s="202"/>
      <c r="Z73" s="202"/>
      <c r="AA73" s="251"/>
      <c r="AB73" s="197"/>
      <c r="AC73" s="38"/>
    </row>
    <row r="74" spans="1:29" ht="15">
      <c r="A74" s="166"/>
      <c r="B74" s="433"/>
      <c r="C74" s="433"/>
      <c r="D74" s="433"/>
      <c r="E74" s="433"/>
      <c r="F74" s="433"/>
      <c r="G74" s="433"/>
      <c r="H74" s="433"/>
      <c r="I74" s="433"/>
      <c r="J74" s="433"/>
      <c r="K74" s="433"/>
      <c r="L74" s="433"/>
      <c r="M74" s="167"/>
      <c r="N74" s="38"/>
      <c r="O74" s="38"/>
      <c r="P74" s="251"/>
      <c r="Q74" s="251"/>
      <c r="R74" s="251"/>
      <c r="X74" s="202"/>
      <c r="Y74" s="202"/>
      <c r="Z74" s="202"/>
      <c r="AA74" s="251"/>
      <c r="AB74" s="197"/>
      <c r="AC74" s="38"/>
    </row>
    <row r="75" spans="1:29" ht="15">
      <c r="A75" s="166"/>
      <c r="B75" s="433"/>
      <c r="C75" s="433"/>
      <c r="D75" s="433"/>
      <c r="E75" s="433"/>
      <c r="F75" s="433"/>
      <c r="G75" s="433"/>
      <c r="H75" s="433"/>
      <c r="I75" s="433"/>
      <c r="J75" s="433"/>
      <c r="K75" s="433"/>
      <c r="L75" s="433"/>
      <c r="M75" s="167"/>
      <c r="O75" s="38"/>
      <c r="P75" s="38"/>
      <c r="Q75" s="38"/>
      <c r="R75" s="38"/>
      <c r="X75" s="202"/>
      <c r="Y75" s="202"/>
      <c r="Z75" s="202"/>
      <c r="AA75" s="38"/>
      <c r="AB75" s="197"/>
      <c r="AC75" s="38"/>
    </row>
    <row r="76" spans="1:15" ht="15">
      <c r="A76" s="166"/>
      <c r="B76" s="433"/>
      <c r="C76" s="433"/>
      <c r="D76" s="433"/>
      <c r="E76" s="433"/>
      <c r="F76" s="433"/>
      <c r="G76" s="433"/>
      <c r="H76" s="433"/>
      <c r="I76" s="433"/>
      <c r="J76" s="433"/>
      <c r="K76" s="433"/>
      <c r="L76" s="433"/>
      <c r="M76" s="167"/>
      <c r="O76" s="38"/>
    </row>
    <row r="77" spans="1:13" ht="15">
      <c r="A77" s="166"/>
      <c r="B77" s="433"/>
      <c r="C77" s="433"/>
      <c r="D77" s="433"/>
      <c r="E77" s="433"/>
      <c r="F77" s="433"/>
      <c r="G77" s="433"/>
      <c r="H77" s="433"/>
      <c r="I77" s="433"/>
      <c r="J77" s="433"/>
      <c r="K77" s="433"/>
      <c r="L77" s="433"/>
      <c r="M77" s="167"/>
    </row>
    <row r="78" spans="1:13" ht="15">
      <c r="A78" s="166"/>
      <c r="B78" s="433"/>
      <c r="C78" s="433"/>
      <c r="D78" s="433"/>
      <c r="E78" s="433"/>
      <c r="F78" s="433"/>
      <c r="G78" s="433"/>
      <c r="H78" s="433"/>
      <c r="I78" s="433"/>
      <c r="J78" s="433"/>
      <c r="K78" s="433"/>
      <c r="L78" s="433"/>
      <c r="M78" s="167"/>
    </row>
    <row r="79" spans="1:13" ht="15">
      <c r="A79" s="166"/>
      <c r="B79" s="433"/>
      <c r="C79" s="433"/>
      <c r="D79" s="433"/>
      <c r="E79" s="433"/>
      <c r="F79" s="433"/>
      <c r="G79" s="433"/>
      <c r="H79" s="433"/>
      <c r="I79" s="433"/>
      <c r="J79" s="433"/>
      <c r="K79" s="433"/>
      <c r="L79" s="433"/>
      <c r="M79" s="167"/>
    </row>
    <row r="80" spans="1:13" ht="15">
      <c r="A80" s="166"/>
      <c r="B80" s="38"/>
      <c r="C80" s="38"/>
      <c r="D80" s="38"/>
      <c r="E80" s="38"/>
      <c r="F80" s="38"/>
      <c r="G80" s="38"/>
      <c r="H80" s="38"/>
      <c r="I80" s="38"/>
      <c r="J80" s="38"/>
      <c r="K80" s="38"/>
      <c r="L80" s="38"/>
      <c r="M80" s="167"/>
    </row>
    <row r="81" spans="1:13" ht="15">
      <c r="A81" s="166"/>
      <c r="B81" s="38" t="s">
        <v>170</v>
      </c>
      <c r="C81" s="38"/>
      <c r="D81" s="38"/>
      <c r="E81" s="38"/>
      <c r="F81" s="38"/>
      <c r="G81" s="38"/>
      <c r="H81" s="38"/>
      <c r="I81" s="38"/>
      <c r="J81" s="38"/>
      <c r="K81" s="38"/>
      <c r="L81" s="38"/>
      <c r="M81" s="167"/>
    </row>
    <row r="82" spans="1:13" ht="15">
      <c r="A82" s="166"/>
      <c r="B82" s="433" t="s">
        <v>253</v>
      </c>
      <c r="C82" s="433"/>
      <c r="D82" s="433"/>
      <c r="E82" s="433"/>
      <c r="F82" s="433"/>
      <c r="G82" s="433"/>
      <c r="H82" s="433"/>
      <c r="I82" s="433"/>
      <c r="J82" s="433"/>
      <c r="K82" s="433"/>
      <c r="L82" s="433"/>
      <c r="M82" s="167"/>
    </row>
    <row r="83" spans="1:13" ht="15">
      <c r="A83" s="166"/>
      <c r="B83" s="433"/>
      <c r="C83" s="433"/>
      <c r="D83" s="433"/>
      <c r="E83" s="433"/>
      <c r="F83" s="433"/>
      <c r="G83" s="433"/>
      <c r="H83" s="433"/>
      <c r="I83" s="433"/>
      <c r="J83" s="433"/>
      <c r="K83" s="433"/>
      <c r="L83" s="433"/>
      <c r="M83" s="167"/>
    </row>
    <row r="84" spans="1:13" ht="15">
      <c r="A84" s="166"/>
      <c r="B84" s="433"/>
      <c r="C84" s="433"/>
      <c r="D84" s="433"/>
      <c r="E84" s="433"/>
      <c r="F84" s="433"/>
      <c r="G84" s="433"/>
      <c r="H84" s="433"/>
      <c r="I84" s="433"/>
      <c r="J84" s="433"/>
      <c r="K84" s="433"/>
      <c r="L84" s="433"/>
      <c r="M84" s="167"/>
    </row>
    <row r="85" spans="1:13" ht="15">
      <c r="A85" s="166"/>
      <c r="B85" s="433"/>
      <c r="C85" s="433"/>
      <c r="D85" s="433"/>
      <c r="E85" s="433"/>
      <c r="F85" s="433"/>
      <c r="G85" s="433"/>
      <c r="H85" s="433"/>
      <c r="I85" s="433"/>
      <c r="J85" s="433"/>
      <c r="K85" s="433"/>
      <c r="L85" s="433"/>
      <c r="M85" s="167"/>
    </row>
    <row r="86" spans="1:13" ht="15">
      <c r="A86" s="166"/>
      <c r="B86" s="433"/>
      <c r="C86" s="433"/>
      <c r="D86" s="433"/>
      <c r="E86" s="433"/>
      <c r="F86" s="433"/>
      <c r="G86" s="433"/>
      <c r="H86" s="433"/>
      <c r="I86" s="433"/>
      <c r="J86" s="433"/>
      <c r="K86" s="433"/>
      <c r="L86" s="433"/>
      <c r="M86" s="167"/>
    </row>
    <row r="87" spans="1:13" ht="15">
      <c r="A87" s="166"/>
      <c r="B87" s="433"/>
      <c r="C87" s="433"/>
      <c r="D87" s="433"/>
      <c r="E87" s="433"/>
      <c r="F87" s="433"/>
      <c r="G87" s="433"/>
      <c r="H87" s="433"/>
      <c r="I87" s="433"/>
      <c r="J87" s="433"/>
      <c r="K87" s="433"/>
      <c r="L87" s="433"/>
      <c r="M87" s="167"/>
    </row>
    <row r="88" spans="1:13" ht="15">
      <c r="A88" s="166"/>
      <c r="B88" s="433"/>
      <c r="C88" s="433"/>
      <c r="D88" s="433"/>
      <c r="E88" s="433"/>
      <c r="F88" s="433"/>
      <c r="G88" s="433"/>
      <c r="H88" s="433"/>
      <c r="I88" s="433"/>
      <c r="J88" s="433"/>
      <c r="K88" s="433"/>
      <c r="L88" s="433"/>
      <c r="M88" s="167"/>
    </row>
    <row r="89" spans="1:13" ht="15">
      <c r="A89" s="166"/>
      <c r="B89" s="433"/>
      <c r="C89" s="433"/>
      <c r="D89" s="433"/>
      <c r="E89" s="433"/>
      <c r="F89" s="433"/>
      <c r="G89" s="433"/>
      <c r="H89" s="433"/>
      <c r="I89" s="433"/>
      <c r="J89" s="433"/>
      <c r="K89" s="433"/>
      <c r="L89" s="433"/>
      <c r="M89" s="167"/>
    </row>
    <row r="90" spans="1:13" ht="15">
      <c r="A90" s="166"/>
      <c r="B90" s="433"/>
      <c r="C90" s="433"/>
      <c r="D90" s="433"/>
      <c r="E90" s="433"/>
      <c r="F90" s="433"/>
      <c r="G90" s="433"/>
      <c r="H90" s="433"/>
      <c r="I90" s="433"/>
      <c r="J90" s="433"/>
      <c r="K90" s="433"/>
      <c r="L90" s="433"/>
      <c r="M90" s="167"/>
    </row>
    <row r="91" spans="1:13" ht="15">
      <c r="A91" s="166"/>
      <c r="B91" s="399"/>
      <c r="C91" s="399"/>
      <c r="D91" s="399"/>
      <c r="E91" s="399"/>
      <c r="F91" s="399"/>
      <c r="G91" s="399"/>
      <c r="H91" s="399"/>
      <c r="I91" s="399"/>
      <c r="J91" s="399"/>
      <c r="K91" s="399"/>
      <c r="L91" s="399"/>
      <c r="M91" s="167"/>
    </row>
    <row r="92" spans="1:13" ht="15">
      <c r="A92" s="166"/>
      <c r="B92" s="399" t="s">
        <v>171</v>
      </c>
      <c r="C92" s="399"/>
      <c r="D92" s="399"/>
      <c r="E92" s="399"/>
      <c r="F92" s="399"/>
      <c r="G92" s="399"/>
      <c r="H92" s="399"/>
      <c r="I92" s="399"/>
      <c r="J92" s="399"/>
      <c r="K92" s="399"/>
      <c r="L92" s="399"/>
      <c r="M92" s="167"/>
    </row>
    <row r="93" spans="1:13" ht="15">
      <c r="A93" s="166"/>
      <c r="B93" s="433" t="s">
        <v>254</v>
      </c>
      <c r="C93" s="433"/>
      <c r="D93" s="433"/>
      <c r="E93" s="433"/>
      <c r="F93" s="433"/>
      <c r="G93" s="433"/>
      <c r="H93" s="433"/>
      <c r="I93" s="433"/>
      <c r="J93" s="433"/>
      <c r="K93" s="433"/>
      <c r="L93" s="433"/>
      <c r="M93" s="167"/>
    </row>
    <row r="94" spans="1:13" ht="15">
      <c r="A94" s="166"/>
      <c r="B94" s="433"/>
      <c r="C94" s="433"/>
      <c r="D94" s="433"/>
      <c r="E94" s="433"/>
      <c r="F94" s="433"/>
      <c r="G94" s="433"/>
      <c r="H94" s="433"/>
      <c r="I94" s="433"/>
      <c r="J94" s="433"/>
      <c r="K94" s="433"/>
      <c r="L94" s="433"/>
      <c r="M94" s="167"/>
    </row>
    <row r="95" spans="1:13" ht="15">
      <c r="A95" s="166"/>
      <c r="B95" s="433"/>
      <c r="C95" s="433"/>
      <c r="D95" s="433"/>
      <c r="E95" s="433"/>
      <c r="F95" s="433"/>
      <c r="G95" s="433"/>
      <c r="H95" s="433"/>
      <c r="I95" s="433"/>
      <c r="J95" s="433"/>
      <c r="K95" s="433"/>
      <c r="L95" s="433"/>
      <c r="M95" s="167"/>
    </row>
    <row r="96" spans="1:13" ht="15">
      <c r="A96" s="166"/>
      <c r="B96" s="38"/>
      <c r="C96" s="38"/>
      <c r="D96" s="38"/>
      <c r="E96" s="38"/>
      <c r="F96" s="38"/>
      <c r="G96" s="38"/>
      <c r="H96" s="38"/>
      <c r="I96" s="38"/>
      <c r="J96" s="38"/>
      <c r="K96" s="38"/>
      <c r="L96" s="38"/>
      <c r="M96" s="167"/>
    </row>
    <row r="97" spans="1:13" ht="15">
      <c r="A97" s="166"/>
      <c r="B97" s="38" t="s">
        <v>172</v>
      </c>
      <c r="C97" s="38"/>
      <c r="D97" s="38"/>
      <c r="E97" s="38"/>
      <c r="F97" s="38"/>
      <c r="G97" s="38"/>
      <c r="H97" s="38"/>
      <c r="I97" s="38"/>
      <c r="J97" s="38"/>
      <c r="K97" s="38"/>
      <c r="L97" s="38"/>
      <c r="M97" s="167"/>
    </row>
    <row r="98" spans="1:13" ht="15">
      <c r="A98" s="166"/>
      <c r="B98" s="433" t="s">
        <v>173</v>
      </c>
      <c r="C98" s="433"/>
      <c r="D98" s="433"/>
      <c r="E98" s="433"/>
      <c r="F98" s="433"/>
      <c r="G98" s="433"/>
      <c r="H98" s="433"/>
      <c r="I98" s="433"/>
      <c r="J98" s="433"/>
      <c r="K98" s="433"/>
      <c r="L98" s="433"/>
      <c r="M98" s="167"/>
    </row>
    <row r="99" spans="1:13" ht="15">
      <c r="A99" s="166"/>
      <c r="B99" s="433"/>
      <c r="C99" s="433"/>
      <c r="D99" s="433"/>
      <c r="E99" s="433"/>
      <c r="F99" s="433"/>
      <c r="G99" s="433"/>
      <c r="H99" s="433"/>
      <c r="I99" s="433"/>
      <c r="J99" s="433"/>
      <c r="K99" s="433"/>
      <c r="L99" s="433"/>
      <c r="M99" s="167"/>
    </row>
    <row r="100" spans="1:13" ht="15">
      <c r="A100" s="166"/>
      <c r="B100" s="433"/>
      <c r="C100" s="433"/>
      <c r="D100" s="433"/>
      <c r="E100" s="433"/>
      <c r="F100" s="433"/>
      <c r="G100" s="433"/>
      <c r="H100" s="433"/>
      <c r="I100" s="433"/>
      <c r="J100" s="433"/>
      <c r="K100" s="433"/>
      <c r="L100" s="433"/>
      <c r="M100" s="167"/>
    </row>
    <row r="101" spans="1:13" ht="15">
      <c r="A101" s="166"/>
      <c r="B101" s="38"/>
      <c r="C101" s="38"/>
      <c r="D101" s="38"/>
      <c r="E101" s="38"/>
      <c r="F101" s="38"/>
      <c r="G101" s="38"/>
      <c r="H101" s="38"/>
      <c r="I101" s="38"/>
      <c r="J101" s="38"/>
      <c r="K101" s="38"/>
      <c r="L101" s="38"/>
      <c r="M101" s="167"/>
    </row>
    <row r="102" spans="1:13" ht="15">
      <c r="A102" s="166"/>
      <c r="B102" s="38"/>
      <c r="C102" s="38"/>
      <c r="D102" s="38"/>
      <c r="E102" s="38"/>
      <c r="F102" s="38"/>
      <c r="G102" s="38"/>
      <c r="H102" s="38"/>
      <c r="I102" s="38"/>
      <c r="J102" s="38"/>
      <c r="K102" s="38"/>
      <c r="L102" s="38"/>
      <c r="M102" s="167"/>
    </row>
    <row r="103" spans="1:13" ht="15">
      <c r="A103" s="166"/>
      <c r="B103" s="38"/>
      <c r="C103" s="38"/>
      <c r="D103" s="38"/>
      <c r="E103" s="38"/>
      <c r="F103" s="38"/>
      <c r="G103" s="38"/>
      <c r="H103" s="38"/>
      <c r="I103" s="38"/>
      <c r="J103" s="38"/>
      <c r="K103" s="38"/>
      <c r="L103" s="38"/>
      <c r="M103" s="167"/>
    </row>
    <row r="104" spans="1:13" ht="15">
      <c r="A104" s="166"/>
      <c r="B104" s="38"/>
      <c r="C104" s="38"/>
      <c r="D104" s="38"/>
      <c r="E104" s="38"/>
      <c r="F104" s="38"/>
      <c r="G104" s="38"/>
      <c r="H104" s="38"/>
      <c r="I104" s="38"/>
      <c r="J104" s="38"/>
      <c r="K104" s="38"/>
      <c r="L104" s="38"/>
      <c r="M104" s="167"/>
    </row>
    <row r="105" spans="1:13" ht="15">
      <c r="A105" s="166"/>
      <c r="B105" s="38"/>
      <c r="C105" s="38"/>
      <c r="D105" s="38"/>
      <c r="E105" s="38"/>
      <c r="F105" s="38"/>
      <c r="G105" s="38"/>
      <c r="H105" s="38"/>
      <c r="I105" s="38"/>
      <c r="J105" s="38"/>
      <c r="K105" s="38"/>
      <c r="L105" s="38"/>
      <c r="M105" s="167"/>
    </row>
    <row r="106" spans="1:13" ht="15">
      <c r="A106" s="166"/>
      <c r="B106" s="38"/>
      <c r="C106" s="38"/>
      <c r="D106" s="38"/>
      <c r="E106" s="38"/>
      <c r="F106" s="38"/>
      <c r="G106" s="38"/>
      <c r="H106" s="38"/>
      <c r="I106" s="38"/>
      <c r="J106" s="38"/>
      <c r="K106" s="38"/>
      <c r="L106" s="38"/>
      <c r="M106" s="167"/>
    </row>
    <row r="107" spans="1:13" ht="15">
      <c r="A107" s="166"/>
      <c r="B107" s="38"/>
      <c r="C107" s="38"/>
      <c r="D107" s="38"/>
      <c r="E107" s="38"/>
      <c r="F107" s="38"/>
      <c r="G107" s="38"/>
      <c r="H107" s="38"/>
      <c r="I107" s="38"/>
      <c r="J107" s="38"/>
      <c r="K107" s="38"/>
      <c r="L107" s="38"/>
      <c r="M107" s="167"/>
    </row>
    <row r="108" spans="1:13" ht="15">
      <c r="A108" s="166"/>
      <c r="B108" s="38"/>
      <c r="C108" s="38"/>
      <c r="D108" s="38"/>
      <c r="E108" s="38"/>
      <c r="F108" s="38"/>
      <c r="G108" s="38"/>
      <c r="H108" s="38"/>
      <c r="I108" s="38"/>
      <c r="J108" s="38"/>
      <c r="K108" s="38"/>
      <c r="L108" s="38"/>
      <c r="M108" s="167"/>
    </row>
    <row r="109" spans="1:13" ht="15">
      <c r="A109" s="166"/>
      <c r="B109" s="38"/>
      <c r="C109" s="38"/>
      <c r="D109" s="38"/>
      <c r="E109" s="38"/>
      <c r="F109" s="38"/>
      <c r="G109" s="38"/>
      <c r="H109" s="38"/>
      <c r="I109" s="38"/>
      <c r="J109" s="38"/>
      <c r="K109" s="38"/>
      <c r="L109" s="38"/>
      <c r="M109" s="167"/>
    </row>
    <row r="110" spans="1:13" ht="15">
      <c r="A110" s="166"/>
      <c r="B110" s="38"/>
      <c r="C110" s="38"/>
      <c r="D110" s="38"/>
      <c r="E110" s="38"/>
      <c r="F110" s="38"/>
      <c r="G110" s="38"/>
      <c r="H110" s="38"/>
      <c r="I110" s="38"/>
      <c r="J110" s="38"/>
      <c r="K110" s="38"/>
      <c r="L110" s="38"/>
      <c r="M110" s="167"/>
    </row>
    <row r="111" spans="1:13" ht="15.75" thickBot="1">
      <c r="A111" s="233"/>
      <c r="B111" s="239"/>
      <c r="C111" s="239"/>
      <c r="D111" s="239"/>
      <c r="E111" s="239"/>
      <c r="F111" s="239"/>
      <c r="G111" s="239"/>
      <c r="H111" s="239"/>
      <c r="I111" s="239"/>
      <c r="J111" s="239"/>
      <c r="K111" s="239"/>
      <c r="L111" s="239"/>
      <c r="M111" s="240"/>
    </row>
    <row r="112" ht="15.75" thickTop="1"/>
  </sheetData>
  <sheetProtection formatCells="0" selectLockedCells="1"/>
  <mergeCells count="12">
    <mergeCell ref="B98:L100"/>
    <mergeCell ref="B2:L2"/>
    <mergeCell ref="C6:E6"/>
    <mergeCell ref="E20:F20"/>
    <mergeCell ref="G20:H20"/>
    <mergeCell ref="K20:M20"/>
    <mergeCell ref="Y57:AA57"/>
    <mergeCell ref="B62:L67"/>
    <mergeCell ref="B70:L79"/>
    <mergeCell ref="B82:L90"/>
    <mergeCell ref="B93:L95"/>
    <mergeCell ref="P57:P58"/>
  </mergeCells>
  <printOptions horizontalCentered="1"/>
  <pageMargins left="0.7" right="0.7" top="0.75" bottom="0.75" header="0.3" footer="0.3"/>
  <pageSetup horizontalDpi="600" verticalDpi="600" orientation="portrait" scale="80" r:id="rId2"/>
  <rowBreaks count="1" manualBreakCount="1">
    <brk id="59"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111"/>
  <sheetViews>
    <sheetView view="pageBreakPreview" zoomScale="70" zoomScaleSheetLayoutView="70" workbookViewId="0" topLeftCell="A1">
      <selection activeCell="I10" sqref="I10"/>
    </sheetView>
  </sheetViews>
  <sheetFormatPr defaultColWidth="8.8984375" defaultRowHeight="15"/>
  <cols>
    <col min="1" max="1" width="1.796875" style="3" customWidth="1"/>
    <col min="2" max="2" width="8.8984375" style="3" customWidth="1"/>
    <col min="3" max="3" width="1.796875" style="3" customWidth="1"/>
    <col min="4" max="12" width="7.59765625" style="3" customWidth="1"/>
    <col min="13" max="13" width="1.796875" style="3" customWidth="1"/>
    <col min="14" max="14" width="4.3984375" style="3" customWidth="1"/>
    <col min="15" max="15" width="13.59765625" style="3" bestFit="1" customWidth="1"/>
    <col min="16" max="18" width="6.296875" style="3" customWidth="1"/>
    <col min="19" max="19" width="15.69921875" style="3" customWidth="1"/>
    <col min="20" max="31" width="4.796875" style="3" customWidth="1"/>
    <col min="32" max="16384" width="8.8984375" style="3" customWidth="1"/>
  </cols>
  <sheetData>
    <row r="1" spans="1:13" ht="8.1" customHeight="1" thickTop="1">
      <c r="A1" s="163"/>
      <c r="B1" s="164"/>
      <c r="C1" s="164"/>
      <c r="D1" s="164"/>
      <c r="E1" s="164"/>
      <c r="F1" s="164"/>
      <c r="G1" s="164"/>
      <c r="H1" s="164"/>
      <c r="I1" s="164"/>
      <c r="J1" s="164"/>
      <c r="K1" s="164"/>
      <c r="L1" s="164"/>
      <c r="M1" s="165"/>
    </row>
    <row r="2" spans="1:13" ht="23.25">
      <c r="A2" s="166"/>
      <c r="B2" s="458" t="s">
        <v>76</v>
      </c>
      <c r="C2" s="458"/>
      <c r="D2" s="458"/>
      <c r="E2" s="458"/>
      <c r="F2" s="458"/>
      <c r="G2" s="458"/>
      <c r="H2" s="458"/>
      <c r="I2" s="458"/>
      <c r="J2" s="458"/>
      <c r="K2" s="458"/>
      <c r="L2" s="458"/>
      <c r="M2" s="167"/>
    </row>
    <row r="3" spans="1:13" ht="8.1" customHeight="1" thickBot="1">
      <c r="A3" s="166"/>
      <c r="B3" s="38"/>
      <c r="C3" s="38"/>
      <c r="D3" s="38"/>
      <c r="E3" s="38"/>
      <c r="F3" s="38"/>
      <c r="G3" s="38"/>
      <c r="H3" s="38"/>
      <c r="I3" s="38"/>
      <c r="J3" s="38"/>
      <c r="K3" s="38"/>
      <c r="L3" s="38"/>
      <c r="M3" s="167"/>
    </row>
    <row r="4" spans="1:13" ht="8.1" customHeight="1">
      <c r="A4" s="168"/>
      <c r="B4" s="169"/>
      <c r="C4" s="169"/>
      <c r="D4" s="169"/>
      <c r="E4" s="169"/>
      <c r="F4" s="169"/>
      <c r="G4" s="169"/>
      <c r="H4" s="169"/>
      <c r="I4" s="169"/>
      <c r="J4" s="169"/>
      <c r="K4" s="169"/>
      <c r="L4" s="169"/>
      <c r="M4" s="170"/>
    </row>
    <row r="5" spans="1:13" ht="15">
      <c r="A5" s="166"/>
      <c r="B5" s="78" t="s">
        <v>0</v>
      </c>
      <c r="C5" s="79" t="str">
        <f>Title!C11</f>
        <v>Grower Name</v>
      </c>
      <c r="D5" s="38"/>
      <c r="E5" s="171"/>
      <c r="F5" s="171"/>
      <c r="G5" s="171"/>
      <c r="H5" s="171"/>
      <c r="I5" s="149" t="s">
        <v>1</v>
      </c>
      <c r="J5" s="149"/>
      <c r="K5" s="149"/>
      <c r="L5" s="79" t="str">
        <f>OR3!A8</f>
        <v>IWM-XXX</v>
      </c>
      <c r="M5" s="167"/>
    </row>
    <row r="6" spans="1:13" ht="15">
      <c r="A6" s="166"/>
      <c r="B6" s="78" t="s">
        <v>4</v>
      </c>
      <c r="C6" s="464">
        <f>'DU3'!C6</f>
        <v>2</v>
      </c>
      <c r="D6" s="464"/>
      <c r="E6" s="464"/>
      <c r="F6" s="171"/>
      <c r="G6" s="171"/>
      <c r="H6" s="171"/>
      <c r="I6" s="149" t="s">
        <v>3</v>
      </c>
      <c r="J6" s="149"/>
      <c r="K6" s="171"/>
      <c r="L6" s="388">
        <f>'DU3'!K6</f>
        <v>367</v>
      </c>
      <c r="M6" s="167"/>
    </row>
    <row r="7" spans="1:21" ht="15">
      <c r="A7" s="166"/>
      <c r="B7" s="79" t="s">
        <v>2</v>
      </c>
      <c r="C7" s="79" t="str">
        <f>OR3!A6</f>
        <v>Field 3</v>
      </c>
      <c r="D7" s="38"/>
      <c r="E7" s="171"/>
      <c r="F7" s="171"/>
      <c r="G7" s="171"/>
      <c r="H7" s="171"/>
      <c r="I7" s="149" t="s">
        <v>5</v>
      </c>
      <c r="J7" s="149"/>
      <c r="K7" s="149"/>
      <c r="L7" s="79" t="s">
        <v>77</v>
      </c>
      <c r="M7" s="167"/>
      <c r="S7" s="57"/>
      <c r="T7" s="57"/>
      <c r="U7" s="57"/>
    </row>
    <row r="8" spans="1:13" ht="8.1" customHeight="1" thickBot="1">
      <c r="A8" s="172"/>
      <c r="B8" s="173"/>
      <c r="C8" s="173"/>
      <c r="D8" s="174"/>
      <c r="E8" s="174"/>
      <c r="F8" s="174"/>
      <c r="G8" s="174"/>
      <c r="H8" s="174"/>
      <c r="I8" s="173"/>
      <c r="J8" s="173"/>
      <c r="K8" s="173"/>
      <c r="L8" s="174"/>
      <c r="M8" s="175"/>
    </row>
    <row r="9" spans="1:13" ht="8.1" customHeight="1">
      <c r="A9" s="166"/>
      <c r="B9" s="38"/>
      <c r="C9" s="166"/>
      <c r="D9" s="38"/>
      <c r="E9" s="38"/>
      <c r="F9" s="38"/>
      <c r="G9" s="38"/>
      <c r="H9" s="38"/>
      <c r="I9" s="38"/>
      <c r="J9" s="38"/>
      <c r="K9" s="38"/>
      <c r="L9" s="38"/>
      <c r="M9" s="167"/>
    </row>
    <row r="10" spans="1:21" ht="15">
      <c r="A10" s="166"/>
      <c r="B10" s="38" t="s">
        <v>52</v>
      </c>
      <c r="C10" s="166"/>
      <c r="D10" s="38" t="s">
        <v>112</v>
      </c>
      <c r="E10" s="38"/>
      <c r="F10" s="38"/>
      <c r="G10" s="156" t="str">
        <f>OR3!A7</f>
        <v>Strawberries</v>
      </c>
      <c r="H10" s="38"/>
      <c r="I10" s="38" t="s">
        <v>75</v>
      </c>
      <c r="J10" s="38"/>
      <c r="K10" s="38"/>
      <c r="L10" s="38">
        <f>'DU3'!I33</f>
        <v>0.216125964</v>
      </c>
      <c r="M10" s="167"/>
      <c r="S10" s="57"/>
      <c r="T10" s="57"/>
      <c r="U10" s="343"/>
    </row>
    <row r="11" spans="1:21" ht="15">
      <c r="A11" s="166"/>
      <c r="B11" s="38"/>
      <c r="C11" s="166"/>
      <c r="D11" s="38" t="s">
        <v>74</v>
      </c>
      <c r="G11" s="176">
        <v>2</v>
      </c>
      <c r="H11" s="79"/>
      <c r="I11" s="79" t="s">
        <v>151</v>
      </c>
      <c r="J11" s="79"/>
      <c r="K11" s="79"/>
      <c r="L11" s="124">
        <f>'DU3'!I$37</f>
        <v>75</v>
      </c>
      <c r="M11" s="167"/>
      <c r="S11" s="57"/>
      <c r="T11" s="57"/>
      <c r="U11" s="343"/>
    </row>
    <row r="12" spans="1:21" ht="15">
      <c r="A12" s="166"/>
      <c r="B12" s="38"/>
      <c r="C12" s="166"/>
      <c r="D12" s="38" t="s">
        <v>73</v>
      </c>
      <c r="E12" s="38"/>
      <c r="F12" s="38"/>
      <c r="G12" s="176">
        <v>50</v>
      </c>
      <c r="H12" s="79"/>
      <c r="I12" s="79"/>
      <c r="J12" s="79"/>
      <c r="K12" s="79"/>
      <c r="L12" s="124"/>
      <c r="M12" s="167"/>
      <c r="S12" s="57"/>
      <c r="T12" s="57"/>
      <c r="U12" s="343"/>
    </row>
    <row r="13" spans="1:21" ht="15">
      <c r="A13" s="166"/>
      <c r="B13" s="38"/>
      <c r="C13" s="166"/>
      <c r="D13" s="38" t="s">
        <v>72</v>
      </c>
      <c r="E13" s="38"/>
      <c r="F13" s="38"/>
      <c r="G13" s="177" t="s">
        <v>71</v>
      </c>
      <c r="H13" s="79"/>
      <c r="I13" s="38" t="s">
        <v>69</v>
      </c>
      <c r="J13" s="179"/>
      <c r="K13" s="38"/>
      <c r="L13" s="119">
        <v>0.9</v>
      </c>
      <c r="M13" s="167"/>
      <c r="S13" s="57"/>
      <c r="T13" s="57"/>
      <c r="U13" s="343"/>
    </row>
    <row r="14" spans="1:21" ht="15">
      <c r="A14" s="166"/>
      <c r="B14" s="38"/>
      <c r="C14" s="166"/>
      <c r="D14" s="38" t="s">
        <v>70</v>
      </c>
      <c r="E14" s="38"/>
      <c r="F14" s="38"/>
      <c r="G14" s="178">
        <v>0.15</v>
      </c>
      <c r="H14" s="79"/>
      <c r="I14" s="180" t="s">
        <v>68</v>
      </c>
      <c r="L14" s="119">
        <v>1.5</v>
      </c>
      <c r="M14" s="167"/>
      <c r="S14" s="57"/>
      <c r="T14" s="57"/>
      <c r="U14" s="343"/>
    </row>
    <row r="15" spans="1:13" ht="8.1" customHeight="1" thickBot="1">
      <c r="A15" s="172"/>
      <c r="B15" s="181"/>
      <c r="C15" s="172"/>
      <c r="D15" s="181"/>
      <c r="E15" s="181"/>
      <c r="F15" s="181"/>
      <c r="G15" s="181"/>
      <c r="H15" s="181"/>
      <c r="I15" s="181"/>
      <c r="J15" s="182"/>
      <c r="K15" s="181"/>
      <c r="L15" s="181"/>
      <c r="M15" s="175"/>
    </row>
    <row r="16" spans="1:13" ht="8.1" customHeight="1">
      <c r="A16" s="166"/>
      <c r="B16" s="38"/>
      <c r="C16" s="168"/>
      <c r="D16" s="169"/>
      <c r="E16" s="169"/>
      <c r="F16" s="169"/>
      <c r="G16" s="169"/>
      <c r="H16" s="169"/>
      <c r="I16" s="169"/>
      <c r="J16" s="169"/>
      <c r="K16" s="169"/>
      <c r="L16" s="169"/>
      <c r="M16" s="170"/>
    </row>
    <row r="17" spans="1:21" ht="15.75" customHeight="1">
      <c r="A17" s="166"/>
      <c r="B17" s="38" t="s">
        <v>53</v>
      </c>
      <c r="C17" s="166"/>
      <c r="D17" s="38" t="s">
        <v>67</v>
      </c>
      <c r="J17" s="183">
        <f>(L13)/(5*(L14)-(L13))</f>
        <v>0.13636363636363638</v>
      </c>
      <c r="L17" s="38"/>
      <c r="M17" s="167"/>
      <c r="T17" s="355"/>
      <c r="U17" s="343"/>
    </row>
    <row r="18" spans="1:13" ht="15.75" customHeight="1">
      <c r="A18" s="166"/>
      <c r="B18" s="38"/>
      <c r="C18" s="166"/>
      <c r="D18" s="38" t="s">
        <v>66</v>
      </c>
      <c r="E18" s="38"/>
      <c r="F18" s="38"/>
      <c r="G18" s="38"/>
      <c r="H18" s="38"/>
      <c r="I18" s="38"/>
      <c r="J18" s="184">
        <f>(G11*G14*G12/100)/L10</f>
        <v>0.6940397036239477</v>
      </c>
      <c r="K18" s="38" t="s">
        <v>65</v>
      </c>
      <c r="L18" s="38"/>
      <c r="M18" s="167"/>
    </row>
    <row r="19" spans="1:13" ht="8.1" customHeight="1">
      <c r="A19" s="166"/>
      <c r="B19" s="38"/>
      <c r="C19" s="185"/>
      <c r="D19" s="51"/>
      <c r="E19" s="51"/>
      <c r="F19" s="51"/>
      <c r="G19" s="51"/>
      <c r="H19" s="51"/>
      <c r="I19" s="51"/>
      <c r="J19" s="51"/>
      <c r="K19" s="51"/>
      <c r="L19" s="51"/>
      <c r="M19" s="186"/>
    </row>
    <row r="20" spans="1:28" ht="15">
      <c r="A20" s="166"/>
      <c r="C20" s="166"/>
      <c r="D20" s="38" t="s">
        <v>64</v>
      </c>
      <c r="E20" s="459" t="s">
        <v>231</v>
      </c>
      <c r="F20" s="460"/>
      <c r="G20" s="459" t="str">
        <f>CONCATENATE("System DU [",L11,"%]")</f>
        <v>System DU [75%]</v>
      </c>
      <c r="H20" s="460"/>
      <c r="I20" s="386" t="s">
        <v>63</v>
      </c>
      <c r="J20" s="387" t="s">
        <v>62</v>
      </c>
      <c r="K20" s="461" t="s">
        <v>110</v>
      </c>
      <c r="L20" s="462"/>
      <c r="M20" s="463"/>
      <c r="P20" s="38"/>
      <c r="Q20" s="38"/>
      <c r="R20" s="38"/>
      <c r="T20" s="38"/>
      <c r="U20" s="38"/>
      <c r="V20" s="38"/>
      <c r="W20" s="38"/>
      <c r="X20" s="38"/>
      <c r="Y20" s="38"/>
      <c r="Z20" s="38"/>
      <c r="AA20" s="38"/>
      <c r="AB20" s="38"/>
    </row>
    <row r="21" spans="1:31" ht="15">
      <c r="A21" s="166"/>
      <c r="B21" s="38"/>
      <c r="C21" s="185"/>
      <c r="D21" s="51"/>
      <c r="E21" s="188" t="s">
        <v>59</v>
      </c>
      <c r="F21" s="189" t="s">
        <v>58</v>
      </c>
      <c r="G21" s="188" t="s">
        <v>59</v>
      </c>
      <c r="H21" s="189" t="s">
        <v>58</v>
      </c>
      <c r="I21" s="188" t="s">
        <v>61</v>
      </c>
      <c r="J21" s="189" t="s">
        <v>60</v>
      </c>
      <c r="K21" s="188" t="s">
        <v>59</v>
      </c>
      <c r="L21" s="189" t="s">
        <v>58</v>
      </c>
      <c r="M21" s="186"/>
      <c r="O21" s="334" t="s">
        <v>111</v>
      </c>
      <c r="P21" s="38"/>
      <c r="Q21" s="38"/>
      <c r="R21" s="38"/>
      <c r="S21" s="190" t="s">
        <v>109</v>
      </c>
      <c r="T21" s="191">
        <f>D22</f>
        <v>40544</v>
      </c>
      <c r="U21" s="191">
        <f>D23</f>
        <v>40575</v>
      </c>
      <c r="V21" s="191">
        <f>D24</f>
        <v>40603</v>
      </c>
      <c r="W21" s="191">
        <f>D25</f>
        <v>40634</v>
      </c>
      <c r="X21" s="191">
        <f>D26</f>
        <v>40664</v>
      </c>
      <c r="Y21" s="191">
        <f>D27</f>
        <v>40695</v>
      </c>
      <c r="Z21" s="191">
        <f>D28</f>
        <v>40725</v>
      </c>
      <c r="AA21" s="191">
        <f>D29</f>
        <v>40756</v>
      </c>
      <c r="AB21" s="191">
        <f>D30</f>
        <v>40787</v>
      </c>
      <c r="AC21" s="191">
        <f>D31</f>
        <v>40817</v>
      </c>
      <c r="AD21" s="191">
        <f>D32</f>
        <v>40848</v>
      </c>
      <c r="AE21" s="192">
        <f>D33</f>
        <v>40878</v>
      </c>
    </row>
    <row r="22" spans="1:31" ht="15.75">
      <c r="A22" s="166"/>
      <c r="B22" s="38"/>
      <c r="C22" s="193"/>
      <c r="D22" s="194">
        <v>40544</v>
      </c>
      <c r="E22" s="195" t="str">
        <f>IF(INDEX($S$21:$AE$32,MATCH($G$10,$S$21:$S$32,0),MATCH(D22,$S$21:$AE$21,0))=0,"",(1+J$17)*(100/85)*INDEX($S$21:$AE$32,MATCH($G$10,$S$21:$S$32,0),MATCH(D22,$S$21:$AE$21,0))/30)</f>
        <v/>
      </c>
      <c r="F22" s="38" t="str">
        <f>IF(E22="","",E22*7)</f>
        <v/>
      </c>
      <c r="G22" s="195" t="str">
        <f aca="true" t="shared" si="0" ref="G22:G33">IF(INDEX($S$21:$AE$32,MATCH($G$10,$S$21:$S$32,0),MATCH(D22,$S$21:$AE$21,0))=0,"",(1+J$17)*(100/L$11)*INDEX($S$21:$AE$32,MATCH($G$10,$S$21:$S$32,0),MATCH(D22,$S$21:$AE$21,0))/30)</f>
        <v/>
      </c>
      <c r="H22" s="38" t="str">
        <f>IF(E22="","",G22*7)</f>
        <v/>
      </c>
      <c r="I22" s="196"/>
      <c r="J22" s="119"/>
      <c r="K22" s="195" t="str">
        <f>IF(E22="","",ROUND(I22*$L$10,2))</f>
        <v/>
      </c>
      <c r="L22" s="38" t="str">
        <f>IF(E22="","",J22*K22)</f>
        <v/>
      </c>
      <c r="M22" s="167"/>
      <c r="O22" s="333" t="str">
        <f>IF(E22="","",IF(H22*0.9&gt;L22,"Low",IF(H22*1.1&lt;L22,"High","OK")))</f>
        <v/>
      </c>
      <c r="P22" s="197"/>
      <c r="Q22" s="60"/>
      <c r="R22" s="60"/>
      <c r="S22" s="407" t="s">
        <v>196</v>
      </c>
      <c r="T22" s="200"/>
      <c r="U22" s="200"/>
      <c r="V22" s="200"/>
      <c r="W22" s="200">
        <v>0.1</v>
      </c>
      <c r="X22" s="200">
        <v>0.2</v>
      </c>
      <c r="Y22" s="200">
        <v>0.5</v>
      </c>
      <c r="Z22" s="200">
        <v>0.3</v>
      </c>
      <c r="AA22" s="200">
        <v>0.2</v>
      </c>
      <c r="AB22" s="200"/>
      <c r="AC22" s="200"/>
      <c r="AD22" s="200"/>
      <c r="AE22" s="201"/>
    </row>
    <row r="23" spans="1:31" ht="15.75">
      <c r="A23" s="166"/>
      <c r="B23" s="38"/>
      <c r="C23" s="193"/>
      <c r="D23" s="198">
        <v>40575</v>
      </c>
      <c r="E23" s="195" t="str">
        <f aca="true" t="shared" si="1" ref="E23:E33">IF(INDEX($S$21:$AE$32,MATCH($G$10,$S$21:$S$32,0),MATCH(D23,$S$21:$AE$21,0))=0,"",(1+J$17)*(100/85)*INDEX($S$21:$AE$32,MATCH($G$10,$S$21:$S$32,0),MATCH(D23,$S$21:$AE$21,0))/30)</f>
        <v/>
      </c>
      <c r="F23" s="38" t="str">
        <f aca="true" t="shared" si="2" ref="F23:F33">IF(E23="","",E23*7)</f>
        <v/>
      </c>
      <c r="G23" s="195" t="str">
        <f t="shared" si="0"/>
        <v/>
      </c>
      <c r="H23" s="38" t="str">
        <f aca="true" t="shared" si="3" ref="H23:H33">IF(E23="","",G23*7)</f>
        <v/>
      </c>
      <c r="I23" s="196"/>
      <c r="J23" s="119"/>
      <c r="K23" s="195" t="str">
        <f aca="true" t="shared" si="4" ref="K23:K33">IF(E23="","",ROUND(I23*$L$10,2))</f>
        <v/>
      </c>
      <c r="L23" s="38" t="str">
        <f aca="true" t="shared" si="5" ref="L23:L33">IF(E23="","",J23*K23)</f>
        <v/>
      </c>
      <c r="M23" s="167"/>
      <c r="O23" s="333" t="str">
        <f aca="true" t="shared" si="6" ref="O23:O33">IF(E23="","",IF(H23*0.9&gt;L23,"Low",IF(H23*1.1&lt;L23,"High","OK")))</f>
        <v/>
      </c>
      <c r="P23" s="199"/>
      <c r="Q23" s="60"/>
      <c r="R23" s="60"/>
      <c r="S23" s="408" t="s">
        <v>197</v>
      </c>
      <c r="T23" s="200"/>
      <c r="U23" s="200"/>
      <c r="V23" s="200"/>
      <c r="W23" s="200">
        <v>0.1</v>
      </c>
      <c r="X23" s="200">
        <v>0.2</v>
      </c>
      <c r="Y23" s="200">
        <v>0.5</v>
      </c>
      <c r="Z23" s="200">
        <v>0.3</v>
      </c>
      <c r="AA23" s="200">
        <v>0.2</v>
      </c>
      <c r="AB23" s="200"/>
      <c r="AC23" s="200"/>
      <c r="AD23" s="200"/>
      <c r="AE23" s="201"/>
    </row>
    <row r="24" spans="1:31" ht="15.75">
      <c r="A24" s="166"/>
      <c r="B24" s="38"/>
      <c r="C24" s="193"/>
      <c r="D24" s="198">
        <v>40603</v>
      </c>
      <c r="E24" s="195" t="str">
        <f t="shared" si="1"/>
        <v/>
      </c>
      <c r="F24" s="38" t="str">
        <f t="shared" si="2"/>
        <v/>
      </c>
      <c r="G24" s="195" t="str">
        <f t="shared" si="0"/>
        <v/>
      </c>
      <c r="H24" s="38" t="str">
        <f t="shared" si="3"/>
        <v/>
      </c>
      <c r="I24" s="196"/>
      <c r="J24" s="119"/>
      <c r="K24" s="195" t="str">
        <f t="shared" si="4"/>
        <v/>
      </c>
      <c r="L24" s="38" t="str">
        <f t="shared" si="5"/>
        <v/>
      </c>
      <c r="M24" s="167"/>
      <c r="O24" s="333" t="str">
        <f t="shared" si="6"/>
        <v/>
      </c>
      <c r="P24" s="202"/>
      <c r="Q24" s="60"/>
      <c r="R24" s="60"/>
      <c r="S24" s="408" t="s">
        <v>198</v>
      </c>
      <c r="T24" s="200"/>
      <c r="U24" s="200"/>
      <c r="V24" s="200"/>
      <c r="W24" s="200">
        <v>0.1</v>
      </c>
      <c r="X24" s="200">
        <v>0.2</v>
      </c>
      <c r="Y24" s="200">
        <v>0.5</v>
      </c>
      <c r="Z24" s="200">
        <v>0.3</v>
      </c>
      <c r="AA24" s="200">
        <v>0.2</v>
      </c>
      <c r="AB24" s="200"/>
      <c r="AC24" s="200"/>
      <c r="AD24" s="200"/>
      <c r="AE24" s="201"/>
    </row>
    <row r="25" spans="1:31" ht="15.75">
      <c r="A25" s="166"/>
      <c r="B25" s="38"/>
      <c r="C25" s="193"/>
      <c r="D25" s="198">
        <v>40634</v>
      </c>
      <c r="E25" s="195">
        <f t="shared" si="1"/>
        <v>0.0044563279857397515</v>
      </c>
      <c r="F25" s="38">
        <f t="shared" si="2"/>
        <v>0.031194295900178262</v>
      </c>
      <c r="G25" s="195">
        <f t="shared" si="0"/>
        <v>0.005050505050505051</v>
      </c>
      <c r="H25" s="38">
        <f t="shared" si="3"/>
        <v>0.03535353535353536</v>
      </c>
      <c r="I25" s="196">
        <v>1</v>
      </c>
      <c r="J25" s="119">
        <v>2</v>
      </c>
      <c r="K25" s="195">
        <f t="shared" si="4"/>
        <v>0.22</v>
      </c>
      <c r="L25" s="38">
        <f t="shared" si="5"/>
        <v>0.44</v>
      </c>
      <c r="M25" s="167"/>
      <c r="O25" s="333" t="str">
        <f t="shared" si="6"/>
        <v>High</v>
      </c>
      <c r="P25" s="202"/>
      <c r="Q25" s="60"/>
      <c r="R25" s="60"/>
      <c r="S25" s="408" t="s">
        <v>199</v>
      </c>
      <c r="T25" s="200"/>
      <c r="U25" s="200"/>
      <c r="V25" s="200"/>
      <c r="W25" s="200">
        <v>0.1</v>
      </c>
      <c r="X25" s="200">
        <v>0.2</v>
      </c>
      <c r="Y25" s="200">
        <v>0.5</v>
      </c>
      <c r="Z25" s="200">
        <v>0.3</v>
      </c>
      <c r="AA25" s="200">
        <v>0.2</v>
      </c>
      <c r="AB25" s="200"/>
      <c r="AC25" s="200"/>
      <c r="AD25" s="200"/>
      <c r="AE25" s="201"/>
    </row>
    <row r="26" spans="1:31" ht="15.75">
      <c r="A26" s="166"/>
      <c r="B26" s="38"/>
      <c r="C26" s="193"/>
      <c r="D26" s="198">
        <v>40664</v>
      </c>
      <c r="E26" s="195">
        <f t="shared" si="1"/>
        <v>0.008912655971479503</v>
      </c>
      <c r="F26" s="38">
        <f t="shared" si="2"/>
        <v>0.062388591800356524</v>
      </c>
      <c r="G26" s="195">
        <f t="shared" si="0"/>
        <v>0.010101010101010102</v>
      </c>
      <c r="H26" s="38">
        <f t="shared" si="3"/>
        <v>0.07070707070707072</v>
      </c>
      <c r="I26" s="196">
        <v>1</v>
      </c>
      <c r="J26" s="119">
        <v>2</v>
      </c>
      <c r="K26" s="195">
        <f t="shared" si="4"/>
        <v>0.22</v>
      </c>
      <c r="L26" s="38">
        <f t="shared" si="5"/>
        <v>0.44</v>
      </c>
      <c r="M26" s="167"/>
      <c r="O26" s="333" t="str">
        <f t="shared" si="6"/>
        <v>High</v>
      </c>
      <c r="P26" s="202"/>
      <c r="Q26" s="60"/>
      <c r="R26" s="60"/>
      <c r="S26" s="408" t="s">
        <v>200</v>
      </c>
      <c r="T26" s="200"/>
      <c r="U26" s="200"/>
      <c r="V26" s="200"/>
      <c r="W26" s="200">
        <v>0.1</v>
      </c>
      <c r="X26" s="200">
        <v>0.2</v>
      </c>
      <c r="Y26" s="200">
        <v>0.5</v>
      </c>
      <c r="Z26" s="200">
        <v>0.3</v>
      </c>
      <c r="AA26" s="200">
        <v>0.2</v>
      </c>
      <c r="AB26" s="200"/>
      <c r="AC26" s="200"/>
      <c r="AD26" s="200"/>
      <c r="AE26" s="201"/>
    </row>
    <row r="27" spans="1:31" ht="15.75">
      <c r="A27" s="166"/>
      <c r="B27" s="38"/>
      <c r="C27" s="193"/>
      <c r="D27" s="198">
        <v>40695</v>
      </c>
      <c r="E27" s="195">
        <f t="shared" si="1"/>
        <v>0.022281639928698756</v>
      </c>
      <c r="F27" s="38">
        <f t="shared" si="2"/>
        <v>0.1559714795008913</v>
      </c>
      <c r="G27" s="195">
        <f t="shared" si="0"/>
        <v>0.025252525252525252</v>
      </c>
      <c r="H27" s="38">
        <f t="shared" si="3"/>
        <v>0.17676767676767677</v>
      </c>
      <c r="I27" s="196">
        <v>1</v>
      </c>
      <c r="J27" s="119">
        <v>2</v>
      </c>
      <c r="K27" s="195">
        <f t="shared" si="4"/>
        <v>0.22</v>
      </c>
      <c r="L27" s="38">
        <f t="shared" si="5"/>
        <v>0.44</v>
      </c>
      <c r="M27" s="167"/>
      <c r="O27" s="333" t="str">
        <f t="shared" si="6"/>
        <v>High</v>
      </c>
      <c r="P27" s="202"/>
      <c r="Q27" s="60"/>
      <c r="R27" s="60"/>
      <c r="S27" s="409" t="s">
        <v>201</v>
      </c>
      <c r="T27" s="200"/>
      <c r="U27" s="200"/>
      <c r="V27" s="200"/>
      <c r="W27" s="200">
        <v>0.1</v>
      </c>
      <c r="X27" s="200">
        <v>0.2</v>
      </c>
      <c r="Y27" s="200">
        <v>0.5</v>
      </c>
      <c r="Z27" s="200">
        <v>0.3</v>
      </c>
      <c r="AA27" s="200">
        <v>0.2</v>
      </c>
      <c r="AB27" s="200"/>
      <c r="AC27" s="200"/>
      <c r="AD27" s="200"/>
      <c r="AE27" s="201"/>
    </row>
    <row r="28" spans="1:31" ht="15.75">
      <c r="A28" s="166"/>
      <c r="B28" s="38"/>
      <c r="C28" s="193"/>
      <c r="D28" s="198">
        <v>40725</v>
      </c>
      <c r="E28" s="195">
        <f t="shared" si="1"/>
        <v>0.013368983957219253</v>
      </c>
      <c r="F28" s="38">
        <f t="shared" si="2"/>
        <v>0.09358288770053477</v>
      </c>
      <c r="G28" s="195">
        <f t="shared" si="0"/>
        <v>0.01515151515151515</v>
      </c>
      <c r="H28" s="38">
        <f t="shared" si="3"/>
        <v>0.10606060606060605</v>
      </c>
      <c r="I28" s="196">
        <v>1</v>
      </c>
      <c r="J28" s="119">
        <v>2</v>
      </c>
      <c r="K28" s="195">
        <f t="shared" si="4"/>
        <v>0.22</v>
      </c>
      <c r="L28" s="38">
        <f t="shared" si="5"/>
        <v>0.44</v>
      </c>
      <c r="M28" s="167"/>
      <c r="O28" s="333" t="str">
        <f t="shared" si="6"/>
        <v>High</v>
      </c>
      <c r="P28" s="202"/>
      <c r="Q28" s="60"/>
      <c r="R28" s="60"/>
      <c r="S28" s="408" t="s">
        <v>202</v>
      </c>
      <c r="T28" s="200"/>
      <c r="U28" s="200"/>
      <c r="V28" s="200"/>
      <c r="W28" s="200">
        <v>0.1</v>
      </c>
      <c r="X28" s="200">
        <v>0.2</v>
      </c>
      <c r="Y28" s="200">
        <v>0.5</v>
      </c>
      <c r="Z28" s="200">
        <v>0.3</v>
      </c>
      <c r="AA28" s="200">
        <v>0.2</v>
      </c>
      <c r="AB28" s="200"/>
      <c r="AC28" s="200"/>
      <c r="AD28" s="200"/>
      <c r="AE28" s="201"/>
    </row>
    <row r="29" spans="1:31" ht="15.75">
      <c r="A29" s="166"/>
      <c r="B29" s="38"/>
      <c r="C29" s="193"/>
      <c r="D29" s="198">
        <v>40756</v>
      </c>
      <c r="E29" s="195">
        <f t="shared" si="1"/>
        <v>0.008912655971479503</v>
      </c>
      <c r="F29" s="38">
        <f t="shared" si="2"/>
        <v>0.062388591800356524</v>
      </c>
      <c r="G29" s="195">
        <f t="shared" si="0"/>
        <v>0.010101010101010102</v>
      </c>
      <c r="H29" s="38">
        <f t="shared" si="3"/>
        <v>0.07070707070707072</v>
      </c>
      <c r="I29" s="196">
        <v>1</v>
      </c>
      <c r="J29" s="119">
        <v>2</v>
      </c>
      <c r="K29" s="195">
        <f t="shared" si="4"/>
        <v>0.22</v>
      </c>
      <c r="L29" s="38">
        <f t="shared" si="5"/>
        <v>0.44</v>
      </c>
      <c r="M29" s="167"/>
      <c r="O29" s="333" t="str">
        <f t="shared" si="6"/>
        <v>High</v>
      </c>
      <c r="P29" s="202"/>
      <c r="Q29" s="60"/>
      <c r="R29" s="60"/>
      <c r="S29" s="408" t="s">
        <v>203</v>
      </c>
      <c r="T29" s="200"/>
      <c r="U29" s="200"/>
      <c r="V29" s="200"/>
      <c r="W29" s="200">
        <v>0.1</v>
      </c>
      <c r="X29" s="200">
        <v>0.2</v>
      </c>
      <c r="Y29" s="200">
        <v>0.5</v>
      </c>
      <c r="Z29" s="200">
        <v>0.3</v>
      </c>
      <c r="AA29" s="200">
        <v>0.2</v>
      </c>
      <c r="AB29" s="200"/>
      <c r="AC29" s="200"/>
      <c r="AD29" s="200"/>
      <c r="AE29" s="201"/>
    </row>
    <row r="30" spans="1:31" ht="15.75">
      <c r="A30" s="166"/>
      <c r="B30" s="38"/>
      <c r="C30" s="193"/>
      <c r="D30" s="198">
        <v>40787</v>
      </c>
      <c r="E30" s="195" t="str">
        <f t="shared" si="1"/>
        <v/>
      </c>
      <c r="F30" s="38" t="str">
        <f t="shared" si="2"/>
        <v/>
      </c>
      <c r="G30" s="195" t="str">
        <f t="shared" si="0"/>
        <v/>
      </c>
      <c r="H30" s="38" t="str">
        <f t="shared" si="3"/>
        <v/>
      </c>
      <c r="I30" s="196"/>
      <c r="J30" s="119"/>
      <c r="K30" s="195" t="str">
        <f t="shared" si="4"/>
        <v/>
      </c>
      <c r="L30" s="38" t="str">
        <f t="shared" si="5"/>
        <v/>
      </c>
      <c r="M30" s="167"/>
      <c r="O30" s="333" t="str">
        <f t="shared" si="6"/>
        <v/>
      </c>
      <c r="P30" s="202"/>
      <c r="Q30" s="60"/>
      <c r="R30" s="60"/>
      <c r="S30" s="408" t="s">
        <v>204</v>
      </c>
      <c r="T30" s="200"/>
      <c r="U30" s="200"/>
      <c r="V30" s="200"/>
      <c r="W30" s="200">
        <v>0.1</v>
      </c>
      <c r="X30" s="200">
        <v>0.2</v>
      </c>
      <c r="Y30" s="200">
        <v>0.5</v>
      </c>
      <c r="Z30" s="200">
        <v>0.3</v>
      </c>
      <c r="AA30" s="200">
        <v>0.2</v>
      </c>
      <c r="AB30" s="200"/>
      <c r="AC30" s="200"/>
      <c r="AD30" s="200"/>
      <c r="AE30" s="201"/>
    </row>
    <row r="31" spans="1:31" ht="15.75">
      <c r="A31" s="166"/>
      <c r="B31" s="38"/>
      <c r="C31" s="193"/>
      <c r="D31" s="198">
        <v>40817</v>
      </c>
      <c r="E31" s="195" t="str">
        <f t="shared" si="1"/>
        <v/>
      </c>
      <c r="F31" s="38" t="str">
        <f t="shared" si="2"/>
        <v/>
      </c>
      <c r="G31" s="195" t="str">
        <f t="shared" si="0"/>
        <v/>
      </c>
      <c r="H31" s="38" t="str">
        <f t="shared" si="3"/>
        <v/>
      </c>
      <c r="I31" s="196"/>
      <c r="J31" s="119"/>
      <c r="K31" s="195" t="str">
        <f t="shared" si="4"/>
        <v/>
      </c>
      <c r="L31" s="38" t="str">
        <f t="shared" si="5"/>
        <v/>
      </c>
      <c r="M31" s="167"/>
      <c r="O31" s="333" t="str">
        <f t="shared" si="6"/>
        <v/>
      </c>
      <c r="P31" s="202"/>
      <c r="Q31" s="60"/>
      <c r="R31" s="60"/>
      <c r="S31" s="408" t="s">
        <v>205</v>
      </c>
      <c r="T31" s="200"/>
      <c r="U31" s="200"/>
      <c r="V31" s="200"/>
      <c r="W31" s="200">
        <v>0.1</v>
      </c>
      <c r="X31" s="200">
        <v>0.2</v>
      </c>
      <c r="Y31" s="200">
        <v>0.5</v>
      </c>
      <c r="Z31" s="200">
        <v>0.3</v>
      </c>
      <c r="AA31" s="200">
        <v>0.2</v>
      </c>
      <c r="AB31" s="200"/>
      <c r="AC31" s="200"/>
      <c r="AD31" s="200"/>
      <c r="AE31" s="201"/>
    </row>
    <row r="32" spans="1:31" ht="15.75">
      <c r="A32" s="166"/>
      <c r="B32" s="38"/>
      <c r="C32" s="193"/>
      <c r="D32" s="198">
        <v>40848</v>
      </c>
      <c r="E32" s="195" t="str">
        <f t="shared" si="1"/>
        <v/>
      </c>
      <c r="F32" s="38" t="str">
        <f t="shared" si="2"/>
        <v/>
      </c>
      <c r="G32" s="195" t="str">
        <f t="shared" si="0"/>
        <v/>
      </c>
      <c r="H32" s="38" t="str">
        <f t="shared" si="3"/>
        <v/>
      </c>
      <c r="I32" s="196"/>
      <c r="J32" s="119"/>
      <c r="K32" s="195" t="str">
        <f t="shared" si="4"/>
        <v/>
      </c>
      <c r="L32" s="38" t="str">
        <f t="shared" si="5"/>
        <v/>
      </c>
      <c r="M32" s="167"/>
      <c r="O32" s="333" t="str">
        <f t="shared" si="6"/>
        <v/>
      </c>
      <c r="P32" s="202"/>
      <c r="Q32" s="60"/>
      <c r="R32" s="60"/>
      <c r="S32" s="410" t="s">
        <v>206</v>
      </c>
      <c r="T32" s="203"/>
      <c r="U32" s="203"/>
      <c r="V32" s="203"/>
      <c r="W32" s="203">
        <v>0.1</v>
      </c>
      <c r="X32" s="203">
        <v>0.2</v>
      </c>
      <c r="Y32" s="203">
        <v>0.5</v>
      </c>
      <c r="Z32" s="203">
        <v>0.3</v>
      </c>
      <c r="AA32" s="203">
        <v>0.2</v>
      </c>
      <c r="AB32" s="203"/>
      <c r="AC32" s="203"/>
      <c r="AD32" s="203"/>
      <c r="AE32" s="204"/>
    </row>
    <row r="33" spans="1:31" ht="15">
      <c r="A33" s="166"/>
      <c r="B33" s="38"/>
      <c r="C33" s="193"/>
      <c r="D33" s="198">
        <v>40878</v>
      </c>
      <c r="E33" s="195" t="str">
        <f t="shared" si="1"/>
        <v/>
      </c>
      <c r="F33" s="38" t="str">
        <f t="shared" si="2"/>
        <v/>
      </c>
      <c r="G33" s="195" t="str">
        <f t="shared" si="0"/>
        <v/>
      </c>
      <c r="H33" s="38" t="str">
        <f t="shared" si="3"/>
        <v/>
      </c>
      <c r="I33" s="196"/>
      <c r="J33" s="119"/>
      <c r="K33" s="195" t="str">
        <f t="shared" si="4"/>
        <v/>
      </c>
      <c r="L33" s="38" t="str">
        <f t="shared" si="5"/>
        <v/>
      </c>
      <c r="M33" s="167"/>
      <c r="O33" s="333" t="str">
        <f t="shared" si="6"/>
        <v/>
      </c>
      <c r="P33" s="202"/>
      <c r="Q33" s="60"/>
      <c r="R33" s="60"/>
      <c r="S33" s="38"/>
      <c r="T33" s="38"/>
      <c r="U33" s="38"/>
      <c r="V33" s="38"/>
      <c r="W33" s="38"/>
      <c r="X33" s="38"/>
      <c r="Y33" s="38"/>
      <c r="Z33" s="38"/>
      <c r="AA33" s="38"/>
      <c r="AB33" s="38"/>
      <c r="AC33" s="38"/>
      <c r="AD33" s="38"/>
      <c r="AE33" s="38"/>
    </row>
    <row r="34" spans="1:28" ht="8.1" customHeight="1" thickBot="1">
      <c r="A34" s="172"/>
      <c r="B34" s="181"/>
      <c r="C34" s="172"/>
      <c r="D34" s="181"/>
      <c r="E34" s="205"/>
      <c r="F34" s="181"/>
      <c r="G34" s="205"/>
      <c r="H34" s="181"/>
      <c r="I34" s="205"/>
      <c r="J34" s="182"/>
      <c r="K34" s="205"/>
      <c r="L34" s="181"/>
      <c r="M34" s="175"/>
      <c r="O34" s="54"/>
      <c r="P34" s="197"/>
      <c r="Q34" s="38"/>
      <c r="R34" s="38"/>
      <c r="S34" s="202"/>
      <c r="T34" s="202"/>
      <c r="U34" s="202"/>
      <c r="V34" s="202"/>
      <c r="W34" s="202"/>
      <c r="X34" s="202"/>
      <c r="Y34" s="202"/>
      <c r="Z34" s="202"/>
      <c r="AA34" s="202"/>
      <c r="AB34" s="197"/>
    </row>
    <row r="35" spans="1:28" ht="15">
      <c r="A35" s="209"/>
      <c r="B35" s="64"/>
      <c r="C35" s="64"/>
      <c r="D35" s="64"/>
      <c r="E35" s="64"/>
      <c r="F35" s="64"/>
      <c r="G35" s="64"/>
      <c r="H35" s="64"/>
      <c r="I35" s="64"/>
      <c r="J35" s="64"/>
      <c r="K35" s="64"/>
      <c r="L35" s="64"/>
      <c r="M35" s="210"/>
      <c r="P35" s="199"/>
      <c r="Q35" s="199"/>
      <c r="R35" s="199"/>
      <c r="S35" s="202"/>
      <c r="T35" s="202"/>
      <c r="U35" s="202"/>
      <c r="V35" s="202"/>
      <c r="W35" s="202"/>
      <c r="X35" s="211"/>
      <c r="Y35" s="211"/>
      <c r="Z35" s="211"/>
      <c r="AA35" s="202"/>
      <c r="AB35" s="197"/>
    </row>
    <row r="36" spans="1:28" ht="15">
      <c r="A36" s="166"/>
      <c r="B36" s="38"/>
      <c r="C36" s="38"/>
      <c r="D36" s="38"/>
      <c r="E36" s="38"/>
      <c r="F36" s="38"/>
      <c r="G36" s="38"/>
      <c r="H36" s="38"/>
      <c r="I36" s="38"/>
      <c r="J36" s="38"/>
      <c r="K36" s="38"/>
      <c r="L36" s="38"/>
      <c r="M36" s="167"/>
      <c r="O36" s="332" t="str">
        <f>G20</f>
        <v>System DU [75%]</v>
      </c>
      <c r="P36" s="150">
        <f>SUM(H22:H33)*4</f>
        <v>1.8383838383838387</v>
      </c>
      <c r="Q36" s="38"/>
      <c r="R36" s="200"/>
      <c r="S36" s="375"/>
      <c r="T36" s="242"/>
      <c r="U36" s="242"/>
      <c r="V36" s="242"/>
      <c r="W36" s="243"/>
      <c r="X36" s="202"/>
      <c r="Y36" s="202"/>
      <c r="Z36" s="212"/>
      <c r="AA36" s="202"/>
      <c r="AB36" s="197"/>
    </row>
    <row r="37" spans="1:28" ht="15.75">
      <c r="A37" s="166"/>
      <c r="B37" s="38"/>
      <c r="C37" s="38"/>
      <c r="D37" s="213"/>
      <c r="E37" s="213"/>
      <c r="F37" s="213"/>
      <c r="G37" s="213"/>
      <c r="H37" s="213"/>
      <c r="I37" s="213"/>
      <c r="J37" s="213"/>
      <c r="K37" s="213"/>
      <c r="L37" s="38"/>
      <c r="M37" s="167"/>
      <c r="O37" s="332" t="str">
        <f>E20</f>
        <v>85% DU</v>
      </c>
      <c r="P37" s="150">
        <f>SUM(F22:F33)*4</f>
        <v>1.6221033868092696</v>
      </c>
      <c r="Q37" s="38"/>
      <c r="R37" s="200"/>
      <c r="S37" s="375"/>
      <c r="X37" s="202"/>
      <c r="Y37" s="202"/>
      <c r="Z37" s="202"/>
      <c r="AA37" s="202"/>
      <c r="AB37" s="197"/>
    </row>
    <row r="38" spans="1:28" ht="15">
      <c r="A38" s="166"/>
      <c r="B38" s="38"/>
      <c r="C38" s="38"/>
      <c r="D38" s="38"/>
      <c r="E38" s="38"/>
      <c r="F38" s="214"/>
      <c r="G38" s="38"/>
      <c r="H38" s="38"/>
      <c r="I38" s="215"/>
      <c r="J38" s="387"/>
      <c r="K38" s="38"/>
      <c r="L38" s="38"/>
      <c r="M38" s="167"/>
      <c r="N38" s="38"/>
      <c r="O38" s="5" t="s">
        <v>113</v>
      </c>
      <c r="P38" s="150">
        <f>P37*0.75</f>
        <v>1.216577540106952</v>
      </c>
      <c r="Q38" s="202"/>
      <c r="R38" s="202"/>
      <c r="S38" s="375"/>
      <c r="T38" s="242"/>
      <c r="U38" s="242"/>
      <c r="V38" s="242"/>
      <c r="W38" s="243"/>
      <c r="X38" s="202"/>
      <c r="Y38" s="202"/>
      <c r="Z38" s="202"/>
      <c r="AA38" s="202"/>
      <c r="AB38" s="197"/>
    </row>
    <row r="39" spans="1:28" ht="15">
      <c r="A39" s="166"/>
      <c r="B39" s="38"/>
      <c r="C39" s="38"/>
      <c r="D39" s="60"/>
      <c r="E39" s="60"/>
      <c r="F39" s="60"/>
      <c r="G39" s="60"/>
      <c r="H39" s="60"/>
      <c r="I39" s="216"/>
      <c r="J39" s="387"/>
      <c r="K39" s="60"/>
      <c r="L39" s="38"/>
      <c r="M39" s="167"/>
      <c r="N39" s="38"/>
      <c r="P39" s="202"/>
      <c r="Q39" s="202"/>
      <c r="R39" s="202"/>
      <c r="S39" s="375"/>
      <c r="T39" s="202"/>
      <c r="U39" s="202"/>
      <c r="V39" s="202"/>
      <c r="W39" s="202"/>
      <c r="X39" s="220"/>
      <c r="Z39" s="220"/>
      <c r="AA39" s="220"/>
      <c r="AB39" s="219"/>
    </row>
    <row r="40" spans="1:29" ht="15">
      <c r="A40" s="166"/>
      <c r="B40" s="38"/>
      <c r="C40" s="38"/>
      <c r="D40" s="60"/>
      <c r="E40" s="60"/>
      <c r="F40" s="60"/>
      <c r="G40" s="60"/>
      <c r="H40" s="60"/>
      <c r="I40" s="216"/>
      <c r="J40" s="387"/>
      <c r="K40" s="60"/>
      <c r="L40" s="38"/>
      <c r="M40" s="167"/>
      <c r="N40" s="38"/>
      <c r="P40" s="202"/>
      <c r="Q40" s="202"/>
      <c r="R40" s="202"/>
      <c r="S40" s="375"/>
      <c r="T40" s="197"/>
      <c r="U40" s="202"/>
      <c r="V40" s="202"/>
      <c r="W40" s="202"/>
      <c r="X40" s="202"/>
      <c r="Y40" s="202"/>
      <c r="Z40" s="202"/>
      <c r="AA40" s="202"/>
      <c r="AB40" s="197"/>
      <c r="AC40" s="38"/>
    </row>
    <row r="41" spans="1:29" ht="15">
      <c r="A41" s="166"/>
      <c r="B41" s="38"/>
      <c r="C41" s="38"/>
      <c r="D41" s="38"/>
      <c r="E41" s="38"/>
      <c r="F41" s="38"/>
      <c r="G41" s="38"/>
      <c r="H41" s="38"/>
      <c r="I41" s="217"/>
      <c r="J41" s="387"/>
      <c r="K41" s="38"/>
      <c r="L41" s="38"/>
      <c r="M41" s="167"/>
      <c r="N41" s="38"/>
      <c r="P41" s="197"/>
      <c r="Q41" s="197"/>
      <c r="R41" s="197"/>
      <c r="S41" s="375"/>
      <c r="T41" s="242"/>
      <c r="U41" s="242"/>
      <c r="V41" s="242"/>
      <c r="W41" s="243"/>
      <c r="X41" s="202"/>
      <c r="Y41" s="202"/>
      <c r="Z41" s="202"/>
      <c r="AC41" s="38"/>
    </row>
    <row r="42" spans="1:29" ht="15">
      <c r="A42" s="166"/>
      <c r="B42" s="38"/>
      <c r="C42" s="38"/>
      <c r="D42" s="38"/>
      <c r="E42" s="38"/>
      <c r="F42" s="38"/>
      <c r="G42" s="38"/>
      <c r="H42" s="38"/>
      <c r="I42" s="38"/>
      <c r="J42" s="38"/>
      <c r="K42" s="38"/>
      <c r="L42" s="218"/>
      <c r="M42" s="167"/>
      <c r="N42" s="38"/>
      <c r="P42" s="219"/>
      <c r="Q42" s="219"/>
      <c r="R42" s="219"/>
      <c r="S42" s="375"/>
      <c r="T42" s="202"/>
      <c r="U42" s="202"/>
      <c r="V42" s="202"/>
      <c r="W42" s="202"/>
      <c r="X42" s="202"/>
      <c r="Y42" s="202"/>
      <c r="Z42" s="202"/>
      <c r="AA42" s="202"/>
      <c r="AB42" s="197"/>
      <c r="AC42" s="38"/>
    </row>
    <row r="43" spans="1:29" ht="15">
      <c r="A43" s="166"/>
      <c r="B43" s="38"/>
      <c r="C43" s="38"/>
      <c r="D43" s="38"/>
      <c r="E43" s="218"/>
      <c r="F43" s="218"/>
      <c r="G43" s="218"/>
      <c r="H43" s="218"/>
      <c r="I43" s="221"/>
      <c r="J43" s="62"/>
      <c r="K43" s="218"/>
      <c r="L43" s="218"/>
      <c r="M43" s="167"/>
      <c r="N43" s="38"/>
      <c r="O43" s="38"/>
      <c r="P43" s="199"/>
      <c r="Q43" s="199"/>
      <c r="R43" s="199"/>
      <c r="S43" s="375"/>
      <c r="T43" s="202"/>
      <c r="U43" s="202"/>
      <c r="V43" s="202"/>
      <c r="W43" s="202"/>
      <c r="X43" s="202"/>
      <c r="Y43" s="202"/>
      <c r="Z43" s="202"/>
      <c r="AA43" s="202"/>
      <c r="AB43" s="197"/>
      <c r="AC43" s="38"/>
    </row>
    <row r="44" spans="1:29" ht="15">
      <c r="A44" s="166"/>
      <c r="B44" s="38"/>
      <c r="C44" s="38"/>
      <c r="D44" s="38"/>
      <c r="E44" s="218"/>
      <c r="F44" s="218"/>
      <c r="G44" s="218"/>
      <c r="H44" s="218"/>
      <c r="I44" s="221"/>
      <c r="J44" s="62"/>
      <c r="K44" s="218"/>
      <c r="L44" s="38"/>
      <c r="M44" s="167"/>
      <c r="N44" s="38"/>
      <c r="O44" s="38"/>
      <c r="P44" s="202"/>
      <c r="Q44" s="202"/>
      <c r="R44" s="202"/>
      <c r="S44" s="375"/>
      <c r="T44" s="202"/>
      <c r="U44" s="202"/>
      <c r="V44" s="202"/>
      <c r="W44" s="202"/>
      <c r="X44" s="202"/>
      <c r="Y44" s="202"/>
      <c r="Z44" s="202"/>
      <c r="AA44" s="202"/>
      <c r="AB44" s="197"/>
      <c r="AC44" s="38"/>
    </row>
    <row r="45" spans="1:29" ht="15.75">
      <c r="A45" s="166"/>
      <c r="B45" s="38"/>
      <c r="C45" s="38"/>
      <c r="D45" s="38"/>
      <c r="E45" s="222"/>
      <c r="F45" s="38"/>
      <c r="G45" s="38"/>
      <c r="H45" s="38"/>
      <c r="I45" s="221"/>
      <c r="J45" s="62"/>
      <c r="K45" s="223"/>
      <c r="L45" s="38"/>
      <c r="M45" s="167"/>
      <c r="O45" s="38"/>
      <c r="P45" s="202"/>
      <c r="Q45" s="202"/>
      <c r="R45" s="202"/>
      <c r="S45" s="375"/>
      <c r="T45" s="202"/>
      <c r="U45" s="202"/>
      <c r="V45" s="202"/>
      <c r="W45" s="202"/>
      <c r="X45" s="202"/>
      <c r="Y45" s="202"/>
      <c r="Z45" s="202"/>
      <c r="AA45" s="202"/>
      <c r="AB45" s="197"/>
      <c r="AC45" s="38"/>
    </row>
    <row r="46" spans="1:29" ht="15.75">
      <c r="A46" s="166"/>
      <c r="B46" s="38"/>
      <c r="C46" s="38"/>
      <c r="D46" s="38"/>
      <c r="E46" s="222"/>
      <c r="F46" s="38"/>
      <c r="G46" s="38"/>
      <c r="H46" s="38"/>
      <c r="I46" s="221"/>
      <c r="J46" s="62"/>
      <c r="K46" s="223"/>
      <c r="L46" s="38"/>
      <c r="M46" s="167"/>
      <c r="N46" s="38"/>
      <c r="O46" s="38"/>
      <c r="P46" s="197"/>
      <c r="Q46" s="197"/>
      <c r="R46" s="197"/>
      <c r="S46" s="375"/>
      <c r="T46" s="202"/>
      <c r="U46" s="202"/>
      <c r="V46" s="202"/>
      <c r="W46" s="202"/>
      <c r="X46" s="202"/>
      <c r="Y46" s="202"/>
      <c r="Z46" s="202"/>
      <c r="AA46" s="202"/>
      <c r="AB46" s="197"/>
      <c r="AC46" s="38"/>
    </row>
    <row r="47" spans="1:18" ht="16.5" thickBot="1">
      <c r="A47" s="206"/>
      <c r="B47" s="207"/>
      <c r="C47" s="207"/>
      <c r="D47" s="224"/>
      <c r="E47" s="225"/>
      <c r="F47" s="207"/>
      <c r="G47" s="207"/>
      <c r="H47" s="207"/>
      <c r="I47" s="226"/>
      <c r="J47" s="227"/>
      <c r="K47" s="228"/>
      <c r="L47" s="207"/>
      <c r="M47" s="208"/>
      <c r="N47" s="38"/>
      <c r="O47" s="38"/>
      <c r="P47" s="197"/>
      <c r="Q47" s="197"/>
      <c r="R47" s="197"/>
    </row>
    <row r="48" spans="1:18" ht="15.75">
      <c r="A48" s="166"/>
      <c r="B48" s="38"/>
      <c r="C48" s="38"/>
      <c r="D48" s="64"/>
      <c r="E48" s="222"/>
      <c r="F48" s="38"/>
      <c r="G48" s="38"/>
      <c r="H48" s="38"/>
      <c r="I48" s="324"/>
      <c r="J48" s="157"/>
      <c r="K48" s="223"/>
      <c r="L48" s="38"/>
      <c r="M48" s="167"/>
      <c r="N48" s="38"/>
      <c r="O48" s="38"/>
      <c r="P48" s="197"/>
      <c r="Q48" s="197"/>
      <c r="R48" s="197"/>
    </row>
    <row r="49" spans="1:29" ht="15.75">
      <c r="A49" s="166"/>
      <c r="B49" s="38"/>
      <c r="C49" s="38"/>
      <c r="D49" s="64"/>
      <c r="E49" s="222"/>
      <c r="F49" s="38"/>
      <c r="G49" s="38"/>
      <c r="H49" s="38"/>
      <c r="I49" s="324"/>
      <c r="J49" s="157"/>
      <c r="K49" s="223"/>
      <c r="L49" s="38"/>
      <c r="M49" s="167"/>
      <c r="N49" s="38"/>
      <c r="O49" s="38"/>
      <c r="P49" s="197"/>
      <c r="Q49" s="197"/>
      <c r="R49" s="197"/>
      <c r="S49" s="375"/>
      <c r="T49" s="202"/>
      <c r="U49" s="202"/>
      <c r="V49" s="202"/>
      <c r="W49" s="202"/>
      <c r="X49" s="202"/>
      <c r="Y49" s="202"/>
      <c r="Z49" s="202"/>
      <c r="AA49" s="202"/>
      <c r="AB49" s="197"/>
      <c r="AC49" s="38"/>
    </row>
    <row r="50" spans="1:18" ht="15.75">
      <c r="A50" s="166"/>
      <c r="B50" s="38"/>
      <c r="C50" s="38"/>
      <c r="D50" s="64"/>
      <c r="E50" s="222"/>
      <c r="F50" s="38"/>
      <c r="G50" s="38"/>
      <c r="H50" s="38"/>
      <c r="I50" s="324"/>
      <c r="J50" s="157"/>
      <c r="K50" s="223"/>
      <c r="L50" s="38"/>
      <c r="M50" s="167"/>
      <c r="N50" s="38"/>
      <c r="O50" s="38"/>
      <c r="P50" s="197"/>
      <c r="Q50" s="197"/>
      <c r="R50" s="197"/>
    </row>
    <row r="51" spans="1:18" ht="15.75">
      <c r="A51" s="166"/>
      <c r="B51" s="38"/>
      <c r="C51" s="38"/>
      <c r="D51" s="64"/>
      <c r="E51" s="222"/>
      <c r="F51" s="38"/>
      <c r="G51" s="38"/>
      <c r="H51" s="38"/>
      <c r="I51" s="324"/>
      <c r="J51" s="157"/>
      <c r="K51" s="223"/>
      <c r="L51" s="38"/>
      <c r="M51" s="167"/>
      <c r="N51" s="38"/>
      <c r="O51" s="38"/>
      <c r="P51" s="197"/>
      <c r="Q51" s="197"/>
      <c r="R51" s="197"/>
    </row>
    <row r="52" spans="1:18" ht="15.75">
      <c r="A52" s="166"/>
      <c r="B52" s="38"/>
      <c r="C52" s="38"/>
      <c r="D52" s="64"/>
      <c r="E52" s="222"/>
      <c r="F52" s="38"/>
      <c r="G52" s="38"/>
      <c r="H52" s="38"/>
      <c r="I52" s="324"/>
      <c r="J52" s="157"/>
      <c r="K52" s="223"/>
      <c r="L52" s="38"/>
      <c r="M52" s="167"/>
      <c r="N52" s="38"/>
      <c r="O52" s="38"/>
      <c r="P52" s="197"/>
      <c r="Q52" s="197"/>
      <c r="R52" s="197"/>
    </row>
    <row r="53" spans="1:18" ht="15.75">
      <c r="A53" s="166"/>
      <c r="B53" s="38"/>
      <c r="C53" s="38"/>
      <c r="D53" s="64"/>
      <c r="E53" s="222"/>
      <c r="F53" s="38"/>
      <c r="G53" s="38"/>
      <c r="H53" s="38"/>
      <c r="I53" s="324"/>
      <c r="J53" s="157"/>
      <c r="K53" s="223"/>
      <c r="L53" s="38"/>
      <c r="M53" s="167"/>
      <c r="N53" s="38"/>
      <c r="O53" s="38"/>
      <c r="P53" s="197"/>
      <c r="Q53" s="197"/>
      <c r="R53" s="197"/>
    </row>
    <row r="54" spans="1:18" ht="15.75">
      <c r="A54" s="166"/>
      <c r="B54" s="38"/>
      <c r="C54" s="38"/>
      <c r="D54" s="64"/>
      <c r="E54" s="222"/>
      <c r="F54" s="38"/>
      <c r="G54" s="38"/>
      <c r="H54" s="38"/>
      <c r="I54" s="324"/>
      <c r="J54" s="157"/>
      <c r="K54" s="223"/>
      <c r="L54" s="38"/>
      <c r="M54" s="167"/>
      <c r="N54" s="38"/>
      <c r="O54" s="38"/>
      <c r="P54" s="197"/>
      <c r="Q54" s="197"/>
      <c r="R54" s="197"/>
    </row>
    <row r="55" spans="1:29" ht="15.75">
      <c r="A55" s="166"/>
      <c r="B55" s="38"/>
      <c r="C55" s="38"/>
      <c r="D55" s="64"/>
      <c r="E55" s="222"/>
      <c r="F55" s="38"/>
      <c r="G55" s="38"/>
      <c r="H55" s="38"/>
      <c r="I55" s="324"/>
      <c r="J55" s="157"/>
      <c r="K55" s="223"/>
      <c r="L55" s="38"/>
      <c r="M55" s="167"/>
      <c r="N55" s="38"/>
      <c r="O55" s="38"/>
      <c r="P55" s="197"/>
      <c r="Q55" s="197"/>
      <c r="R55" s="197"/>
      <c r="S55" s="375"/>
      <c r="T55" s="202"/>
      <c r="U55" s="202"/>
      <c r="V55" s="202"/>
      <c r="W55" s="202"/>
      <c r="X55" s="202"/>
      <c r="Y55" s="202"/>
      <c r="Z55" s="202"/>
      <c r="AA55" s="202"/>
      <c r="AB55" s="197"/>
      <c r="AC55" s="38"/>
    </row>
    <row r="56" spans="1:18" ht="16.5" thickBot="1">
      <c r="A56" s="325"/>
      <c r="B56" s="144"/>
      <c r="C56" s="144"/>
      <c r="D56" s="326"/>
      <c r="E56" s="327"/>
      <c r="F56" s="144"/>
      <c r="G56" s="144"/>
      <c r="H56" s="144"/>
      <c r="I56" s="328"/>
      <c r="J56" s="329"/>
      <c r="K56" s="330"/>
      <c r="L56" s="144"/>
      <c r="M56" s="331"/>
      <c r="N56" s="38"/>
      <c r="O56" s="38"/>
      <c r="P56" s="197"/>
      <c r="Q56" s="197"/>
      <c r="R56" s="197"/>
    </row>
    <row r="57" spans="1:29" ht="12" customHeight="1">
      <c r="A57" s="166"/>
      <c r="B57" s="149" t="s">
        <v>55</v>
      </c>
      <c r="C57" s="150"/>
      <c r="D57" s="254"/>
      <c r="E57" s="64"/>
      <c r="F57" s="64"/>
      <c r="G57" s="64"/>
      <c r="H57" s="64"/>
      <c r="I57" s="151"/>
      <c r="J57" s="152"/>
      <c r="K57" s="153"/>
      <c r="L57" s="154"/>
      <c r="M57" s="167"/>
      <c r="N57" s="38"/>
      <c r="O57" s="38"/>
      <c r="P57" s="457"/>
      <c r="Q57" s="385"/>
      <c r="R57" s="385"/>
      <c r="S57" s="375"/>
      <c r="T57" s="202"/>
      <c r="U57" s="202"/>
      <c r="V57" s="202"/>
      <c r="W57" s="202"/>
      <c r="X57" s="376"/>
      <c r="Y57" s="456"/>
      <c r="Z57" s="456"/>
      <c r="AA57" s="456"/>
      <c r="AB57" s="197"/>
      <c r="AC57" s="38"/>
    </row>
    <row r="58" spans="1:29" ht="12" customHeight="1">
      <c r="A58" s="166"/>
      <c r="B58" s="5"/>
      <c r="C58" s="150"/>
      <c r="D58" s="255"/>
      <c r="E58" s="64"/>
      <c r="F58" s="64"/>
      <c r="G58" s="64"/>
      <c r="H58" s="64"/>
      <c r="I58" s="156"/>
      <c r="J58" s="157"/>
      <c r="K58" s="38"/>
      <c r="L58" s="38"/>
      <c r="M58" s="167"/>
      <c r="N58" s="38"/>
      <c r="O58" s="38"/>
      <c r="P58" s="457"/>
      <c r="Q58" s="385"/>
      <c r="R58" s="385"/>
      <c r="X58" s="376"/>
      <c r="Y58" s="384"/>
      <c r="Z58" s="384"/>
      <c r="AA58" s="384"/>
      <c r="AB58" s="197"/>
      <c r="AC58" s="38"/>
    </row>
    <row r="59" spans="1:29" ht="12" customHeight="1" thickBot="1">
      <c r="A59" s="233"/>
      <c r="B59" s="256"/>
      <c r="C59" s="234"/>
      <c r="D59" s="256"/>
      <c r="E59" s="236"/>
      <c r="F59" s="236"/>
      <c r="G59" s="236"/>
      <c r="H59" s="236"/>
      <c r="I59" s="236"/>
      <c r="J59" s="237"/>
      <c r="K59" s="238"/>
      <c r="L59" s="239"/>
      <c r="M59" s="240"/>
      <c r="N59" s="38"/>
      <c r="O59" s="38"/>
      <c r="P59" s="241"/>
      <c r="Q59" s="241"/>
      <c r="R59" s="241"/>
      <c r="X59" s="384"/>
      <c r="Y59" s="244"/>
      <c r="Z59" s="242"/>
      <c r="AA59" s="242"/>
      <c r="AB59" s="197"/>
      <c r="AC59" s="38"/>
    </row>
    <row r="60" spans="1:29" ht="16.5" thickTop="1">
      <c r="A60" s="163"/>
      <c r="B60" s="164"/>
      <c r="C60" s="164"/>
      <c r="D60" s="390"/>
      <c r="E60" s="390"/>
      <c r="F60" s="390"/>
      <c r="G60" s="390"/>
      <c r="H60" s="390"/>
      <c r="I60" s="390"/>
      <c r="J60" s="391"/>
      <c r="K60" s="392"/>
      <c r="L60" s="164"/>
      <c r="M60" s="165"/>
      <c r="N60" s="38"/>
      <c r="O60" s="38"/>
      <c r="P60" s="241"/>
      <c r="Q60" s="241"/>
      <c r="R60" s="241"/>
      <c r="X60" s="384"/>
      <c r="Y60" s="244"/>
      <c r="Z60" s="242"/>
      <c r="AA60" s="242"/>
      <c r="AB60" s="197"/>
      <c r="AC60" s="38"/>
    </row>
    <row r="61" spans="1:29" ht="15.75">
      <c r="A61" s="166"/>
      <c r="B61" s="38" t="s">
        <v>169</v>
      </c>
      <c r="C61" s="38"/>
      <c r="D61" s="64"/>
      <c r="E61" s="64"/>
      <c r="F61" s="64"/>
      <c r="G61" s="64"/>
      <c r="H61" s="64"/>
      <c r="I61" s="64"/>
      <c r="J61" s="222"/>
      <c r="K61" s="245"/>
      <c r="L61" s="38"/>
      <c r="M61" s="167"/>
      <c r="N61" s="38"/>
      <c r="O61" s="38"/>
      <c r="P61" s="241"/>
      <c r="Q61" s="241"/>
      <c r="R61" s="241"/>
      <c r="X61" s="384"/>
      <c r="Y61" s="244"/>
      <c r="Z61" s="242"/>
      <c r="AA61" s="242"/>
      <c r="AB61" s="197"/>
      <c r="AC61" s="38"/>
    </row>
    <row r="62" spans="1:29" ht="15.6" customHeight="1">
      <c r="A62" s="166"/>
      <c r="B62" s="433" t="s">
        <v>251</v>
      </c>
      <c r="C62" s="433"/>
      <c r="D62" s="433"/>
      <c r="E62" s="433"/>
      <c r="F62" s="433"/>
      <c r="G62" s="433"/>
      <c r="H62" s="433"/>
      <c r="I62" s="433"/>
      <c r="J62" s="433"/>
      <c r="K62" s="433"/>
      <c r="L62" s="433"/>
      <c r="M62" s="167"/>
      <c r="N62" s="38"/>
      <c r="O62" s="38"/>
      <c r="P62" s="241"/>
      <c r="Q62" s="241"/>
      <c r="R62" s="241"/>
      <c r="X62" s="384"/>
      <c r="Y62" s="244"/>
      <c r="Z62" s="242"/>
      <c r="AA62" s="242"/>
      <c r="AB62" s="197"/>
      <c r="AC62" s="38"/>
    </row>
    <row r="63" spans="1:29" ht="15.6" customHeight="1">
      <c r="A63" s="166"/>
      <c r="B63" s="433"/>
      <c r="C63" s="433"/>
      <c r="D63" s="433"/>
      <c r="E63" s="433"/>
      <c r="F63" s="433"/>
      <c r="G63" s="433"/>
      <c r="H63" s="433"/>
      <c r="I63" s="433"/>
      <c r="J63" s="433"/>
      <c r="K63" s="433"/>
      <c r="L63" s="433"/>
      <c r="M63" s="167"/>
      <c r="N63" s="38"/>
      <c r="O63" s="38"/>
      <c r="P63" s="241"/>
      <c r="Q63" s="241"/>
      <c r="R63" s="241"/>
      <c r="X63" s="384"/>
      <c r="Y63" s="244"/>
      <c r="Z63" s="242"/>
      <c r="AA63" s="242"/>
      <c r="AB63" s="197"/>
      <c r="AC63" s="38"/>
    </row>
    <row r="64" spans="1:29" ht="15.6" customHeight="1">
      <c r="A64" s="166"/>
      <c r="B64" s="433"/>
      <c r="C64" s="433"/>
      <c r="D64" s="433"/>
      <c r="E64" s="433"/>
      <c r="F64" s="433"/>
      <c r="G64" s="433"/>
      <c r="H64" s="433"/>
      <c r="I64" s="433"/>
      <c r="J64" s="433"/>
      <c r="K64" s="433"/>
      <c r="L64" s="433"/>
      <c r="M64" s="167"/>
      <c r="N64" s="38"/>
      <c r="O64" s="38"/>
      <c r="P64" s="241"/>
      <c r="Q64" s="241"/>
      <c r="R64" s="241"/>
      <c r="X64" s="384"/>
      <c r="Y64" s="244"/>
      <c r="Z64" s="242"/>
      <c r="AA64" s="242"/>
      <c r="AB64" s="197"/>
      <c r="AC64" s="38"/>
    </row>
    <row r="65" spans="1:29" ht="15.6" customHeight="1">
      <c r="A65" s="166"/>
      <c r="B65" s="433"/>
      <c r="C65" s="433"/>
      <c r="D65" s="433"/>
      <c r="E65" s="433"/>
      <c r="F65" s="433"/>
      <c r="G65" s="433"/>
      <c r="H65" s="433"/>
      <c r="I65" s="433"/>
      <c r="J65" s="433"/>
      <c r="K65" s="433"/>
      <c r="L65" s="433"/>
      <c r="M65" s="167"/>
      <c r="N65" s="38"/>
      <c r="O65" s="38"/>
      <c r="P65" s="241"/>
      <c r="Q65" s="241"/>
      <c r="R65" s="241"/>
      <c r="X65" s="384"/>
      <c r="Y65" s="244"/>
      <c r="Z65" s="242"/>
      <c r="AA65" s="242"/>
      <c r="AB65" s="197"/>
      <c r="AC65" s="38"/>
    </row>
    <row r="66" spans="1:29" ht="15.6" customHeight="1">
      <c r="A66" s="166"/>
      <c r="B66" s="433"/>
      <c r="C66" s="433"/>
      <c r="D66" s="433"/>
      <c r="E66" s="433"/>
      <c r="F66" s="433"/>
      <c r="G66" s="433"/>
      <c r="H66" s="433"/>
      <c r="I66" s="433"/>
      <c r="J66" s="433"/>
      <c r="K66" s="433"/>
      <c r="L66" s="433"/>
      <c r="M66" s="167"/>
      <c r="N66" s="38"/>
      <c r="O66" s="38"/>
      <c r="P66" s="241"/>
      <c r="Q66" s="241"/>
      <c r="R66" s="241"/>
      <c r="X66" s="384"/>
      <c r="Y66" s="244"/>
      <c r="Z66" s="242"/>
      <c r="AA66" s="242"/>
      <c r="AB66" s="197"/>
      <c r="AC66" s="38"/>
    </row>
    <row r="67" spans="1:29" ht="15.6" customHeight="1">
      <c r="A67" s="166"/>
      <c r="B67" s="433"/>
      <c r="C67" s="433"/>
      <c r="D67" s="433"/>
      <c r="E67" s="433"/>
      <c r="F67" s="433"/>
      <c r="G67" s="433"/>
      <c r="H67" s="433"/>
      <c r="I67" s="433"/>
      <c r="J67" s="433"/>
      <c r="K67" s="433"/>
      <c r="L67" s="433"/>
      <c r="M67" s="167"/>
      <c r="N67" s="38"/>
      <c r="O67" s="38"/>
      <c r="P67" s="241"/>
      <c r="Q67" s="241"/>
      <c r="R67" s="241"/>
      <c r="X67" s="384"/>
      <c r="Y67" s="244"/>
      <c r="Z67" s="242"/>
      <c r="AA67" s="242"/>
      <c r="AB67" s="197"/>
      <c r="AC67" s="38"/>
    </row>
    <row r="68" spans="1:29" ht="15.75">
      <c r="A68" s="166"/>
      <c r="C68" s="38"/>
      <c r="D68" s="213"/>
      <c r="E68" s="213"/>
      <c r="F68" s="213"/>
      <c r="G68" s="213"/>
      <c r="H68" s="213"/>
      <c r="I68" s="213"/>
      <c r="J68" s="222"/>
      <c r="K68" s="249"/>
      <c r="L68" s="247"/>
      <c r="M68" s="167"/>
      <c r="N68" s="38"/>
      <c r="O68" s="38"/>
      <c r="P68" s="241"/>
      <c r="Q68" s="241"/>
      <c r="R68" s="241"/>
      <c r="X68" s="384"/>
      <c r="Y68" s="244"/>
      <c r="Z68" s="242"/>
      <c r="AA68" s="242"/>
      <c r="AB68" s="197"/>
      <c r="AC68" s="38"/>
    </row>
    <row r="69" spans="1:29" ht="15.75">
      <c r="A69" s="166"/>
      <c r="B69" s="38" t="s">
        <v>159</v>
      </c>
      <c r="C69" s="38"/>
      <c r="D69" s="64"/>
      <c r="E69" s="64"/>
      <c r="F69" s="64"/>
      <c r="G69" s="64"/>
      <c r="H69" s="64"/>
      <c r="I69" s="64"/>
      <c r="J69" s="222"/>
      <c r="K69" s="156"/>
      <c r="L69" s="247"/>
      <c r="M69" s="167"/>
      <c r="N69" s="38"/>
      <c r="O69" s="38"/>
      <c r="P69" s="241"/>
      <c r="Q69" s="241"/>
      <c r="R69" s="241"/>
      <c r="X69" s="384"/>
      <c r="Y69" s="244"/>
      <c r="Z69" s="242"/>
      <c r="AA69" s="242"/>
      <c r="AB69" s="197"/>
      <c r="AC69" s="38"/>
    </row>
    <row r="70" spans="1:29" ht="15.6" customHeight="1">
      <c r="A70" s="166"/>
      <c r="B70" s="433" t="s">
        <v>252</v>
      </c>
      <c r="C70" s="433"/>
      <c r="D70" s="433"/>
      <c r="E70" s="433"/>
      <c r="F70" s="433"/>
      <c r="G70" s="433"/>
      <c r="H70" s="433"/>
      <c r="I70" s="433"/>
      <c r="J70" s="433"/>
      <c r="K70" s="433"/>
      <c r="L70" s="433"/>
      <c r="M70" s="167"/>
      <c r="N70" s="38"/>
      <c r="O70" s="38"/>
      <c r="P70" s="241"/>
      <c r="Q70" s="241"/>
      <c r="R70" s="241"/>
      <c r="X70" s="384"/>
      <c r="Y70" s="244"/>
      <c r="Z70" s="242"/>
      <c r="AA70" s="242"/>
      <c r="AB70" s="197"/>
      <c r="AC70" s="38"/>
    </row>
    <row r="71" spans="1:29" ht="15.6" customHeight="1">
      <c r="A71" s="166"/>
      <c r="B71" s="433"/>
      <c r="C71" s="433"/>
      <c r="D71" s="433"/>
      <c r="E71" s="433"/>
      <c r="F71" s="433"/>
      <c r="G71" s="433"/>
      <c r="H71" s="433"/>
      <c r="I71" s="433"/>
      <c r="J71" s="433"/>
      <c r="K71" s="433"/>
      <c r="L71" s="433"/>
      <c r="M71" s="167"/>
      <c r="N71" s="38"/>
      <c r="O71" s="38"/>
      <c r="P71" s="197"/>
      <c r="Q71" s="197"/>
      <c r="R71" s="197"/>
      <c r="X71" s="202"/>
      <c r="Y71" s="202"/>
      <c r="Z71" s="202"/>
      <c r="AA71" s="202"/>
      <c r="AB71" s="197"/>
      <c r="AC71" s="38"/>
    </row>
    <row r="72" spans="1:29" ht="15">
      <c r="A72" s="166"/>
      <c r="B72" s="433"/>
      <c r="C72" s="433"/>
      <c r="D72" s="433"/>
      <c r="E72" s="433"/>
      <c r="F72" s="433"/>
      <c r="G72" s="433"/>
      <c r="H72" s="433"/>
      <c r="I72" s="433"/>
      <c r="J72" s="433"/>
      <c r="K72" s="433"/>
      <c r="L72" s="433"/>
      <c r="M72" s="167"/>
      <c r="N72" s="38"/>
      <c r="O72" s="38"/>
      <c r="P72" s="199"/>
      <c r="Q72" s="199"/>
      <c r="R72" s="199"/>
      <c r="X72" s="202"/>
      <c r="Y72" s="202"/>
      <c r="Z72" s="202"/>
      <c r="AA72" s="202"/>
      <c r="AB72" s="197"/>
      <c r="AC72" s="38"/>
    </row>
    <row r="73" spans="1:29" ht="15">
      <c r="A73" s="166"/>
      <c r="B73" s="433"/>
      <c r="C73" s="433"/>
      <c r="D73" s="433"/>
      <c r="E73" s="433"/>
      <c r="F73" s="433"/>
      <c r="G73" s="433"/>
      <c r="H73" s="433"/>
      <c r="I73" s="433"/>
      <c r="J73" s="433"/>
      <c r="K73" s="433"/>
      <c r="L73" s="433"/>
      <c r="M73" s="167"/>
      <c r="N73" s="38"/>
      <c r="O73" s="38"/>
      <c r="P73" s="251"/>
      <c r="Q73" s="251"/>
      <c r="R73" s="251"/>
      <c r="X73" s="202"/>
      <c r="Y73" s="202"/>
      <c r="Z73" s="202"/>
      <c r="AA73" s="251"/>
      <c r="AB73" s="197"/>
      <c r="AC73" s="38"/>
    </row>
    <row r="74" spans="1:29" ht="15">
      <c r="A74" s="166"/>
      <c r="B74" s="433"/>
      <c r="C74" s="433"/>
      <c r="D74" s="433"/>
      <c r="E74" s="433"/>
      <c r="F74" s="433"/>
      <c r="G74" s="433"/>
      <c r="H74" s="433"/>
      <c r="I74" s="433"/>
      <c r="J74" s="433"/>
      <c r="K74" s="433"/>
      <c r="L74" s="433"/>
      <c r="M74" s="167"/>
      <c r="N74" s="38"/>
      <c r="O74" s="38"/>
      <c r="P74" s="251"/>
      <c r="Q74" s="251"/>
      <c r="R74" s="251"/>
      <c r="X74" s="202"/>
      <c r="Y74" s="202"/>
      <c r="Z74" s="202"/>
      <c r="AA74" s="251"/>
      <c r="AB74" s="197"/>
      <c r="AC74" s="38"/>
    </row>
    <row r="75" spans="1:29" ht="15">
      <c r="A75" s="166"/>
      <c r="B75" s="433"/>
      <c r="C75" s="433"/>
      <c r="D75" s="433"/>
      <c r="E75" s="433"/>
      <c r="F75" s="433"/>
      <c r="G75" s="433"/>
      <c r="H75" s="433"/>
      <c r="I75" s="433"/>
      <c r="J75" s="433"/>
      <c r="K75" s="433"/>
      <c r="L75" s="433"/>
      <c r="M75" s="167"/>
      <c r="O75" s="38"/>
      <c r="P75" s="38"/>
      <c r="Q75" s="38"/>
      <c r="R75" s="38"/>
      <c r="X75" s="202"/>
      <c r="Y75" s="202"/>
      <c r="Z75" s="202"/>
      <c r="AA75" s="38"/>
      <c r="AB75" s="197"/>
      <c r="AC75" s="38"/>
    </row>
    <row r="76" spans="1:15" ht="15">
      <c r="A76" s="166"/>
      <c r="B76" s="433"/>
      <c r="C76" s="433"/>
      <c r="D76" s="433"/>
      <c r="E76" s="433"/>
      <c r="F76" s="433"/>
      <c r="G76" s="433"/>
      <c r="H76" s="433"/>
      <c r="I76" s="433"/>
      <c r="J76" s="433"/>
      <c r="K76" s="433"/>
      <c r="L76" s="433"/>
      <c r="M76" s="167"/>
      <c r="O76" s="38"/>
    </row>
    <row r="77" spans="1:13" ht="15">
      <c r="A77" s="166"/>
      <c r="B77" s="433"/>
      <c r="C77" s="433"/>
      <c r="D77" s="433"/>
      <c r="E77" s="433"/>
      <c r="F77" s="433"/>
      <c r="G77" s="433"/>
      <c r="H77" s="433"/>
      <c r="I77" s="433"/>
      <c r="J77" s="433"/>
      <c r="K77" s="433"/>
      <c r="L77" s="433"/>
      <c r="M77" s="167"/>
    </row>
    <row r="78" spans="1:13" ht="15">
      <c r="A78" s="166"/>
      <c r="B78" s="433"/>
      <c r="C78" s="433"/>
      <c r="D78" s="433"/>
      <c r="E78" s="433"/>
      <c r="F78" s="433"/>
      <c r="G78" s="433"/>
      <c r="H78" s="433"/>
      <c r="I78" s="433"/>
      <c r="J78" s="433"/>
      <c r="K78" s="433"/>
      <c r="L78" s="433"/>
      <c r="M78" s="167"/>
    </row>
    <row r="79" spans="1:13" ht="15">
      <c r="A79" s="166"/>
      <c r="B79" s="433"/>
      <c r="C79" s="433"/>
      <c r="D79" s="433"/>
      <c r="E79" s="433"/>
      <c r="F79" s="433"/>
      <c r="G79" s="433"/>
      <c r="H79" s="433"/>
      <c r="I79" s="433"/>
      <c r="J79" s="433"/>
      <c r="K79" s="433"/>
      <c r="L79" s="433"/>
      <c r="M79" s="167"/>
    </row>
    <row r="80" spans="1:13" ht="15">
      <c r="A80" s="166"/>
      <c r="B80" s="38"/>
      <c r="C80" s="38"/>
      <c r="D80" s="38"/>
      <c r="E80" s="38"/>
      <c r="F80" s="38"/>
      <c r="G80" s="38"/>
      <c r="H80" s="38"/>
      <c r="I80" s="38"/>
      <c r="J80" s="38"/>
      <c r="K80" s="38"/>
      <c r="L80" s="38"/>
      <c r="M80" s="167"/>
    </row>
    <row r="81" spans="1:13" ht="15">
      <c r="A81" s="166"/>
      <c r="B81" s="38" t="s">
        <v>170</v>
      </c>
      <c r="C81" s="38"/>
      <c r="D81" s="38"/>
      <c r="E81" s="38"/>
      <c r="F81" s="38"/>
      <c r="G81" s="38"/>
      <c r="H81" s="38"/>
      <c r="I81" s="38"/>
      <c r="J81" s="38"/>
      <c r="K81" s="38"/>
      <c r="L81" s="38"/>
      <c r="M81" s="167"/>
    </row>
    <row r="82" spans="1:13" ht="15">
      <c r="A82" s="166"/>
      <c r="B82" s="433" t="s">
        <v>253</v>
      </c>
      <c r="C82" s="433"/>
      <c r="D82" s="433"/>
      <c r="E82" s="433"/>
      <c r="F82" s="433"/>
      <c r="G82" s="433"/>
      <c r="H82" s="433"/>
      <c r="I82" s="433"/>
      <c r="J82" s="433"/>
      <c r="K82" s="433"/>
      <c r="L82" s="433"/>
      <c r="M82" s="167"/>
    </row>
    <row r="83" spans="1:13" ht="15">
      <c r="A83" s="166"/>
      <c r="B83" s="433"/>
      <c r="C83" s="433"/>
      <c r="D83" s="433"/>
      <c r="E83" s="433"/>
      <c r="F83" s="433"/>
      <c r="G83" s="433"/>
      <c r="H83" s="433"/>
      <c r="I83" s="433"/>
      <c r="J83" s="433"/>
      <c r="K83" s="433"/>
      <c r="L83" s="433"/>
      <c r="M83" s="167"/>
    </row>
    <row r="84" spans="1:13" ht="15">
      <c r="A84" s="166"/>
      <c r="B84" s="433"/>
      <c r="C84" s="433"/>
      <c r="D84" s="433"/>
      <c r="E84" s="433"/>
      <c r="F84" s="433"/>
      <c r="G84" s="433"/>
      <c r="H84" s="433"/>
      <c r="I84" s="433"/>
      <c r="J84" s="433"/>
      <c r="K84" s="433"/>
      <c r="L84" s="433"/>
      <c r="M84" s="167"/>
    </row>
    <row r="85" spans="1:13" ht="15">
      <c r="A85" s="166"/>
      <c r="B85" s="433"/>
      <c r="C85" s="433"/>
      <c r="D85" s="433"/>
      <c r="E85" s="433"/>
      <c r="F85" s="433"/>
      <c r="G85" s="433"/>
      <c r="H85" s="433"/>
      <c r="I85" s="433"/>
      <c r="J85" s="433"/>
      <c r="K85" s="433"/>
      <c r="L85" s="433"/>
      <c r="M85" s="167"/>
    </row>
    <row r="86" spans="1:13" ht="15">
      <c r="A86" s="166"/>
      <c r="B86" s="433"/>
      <c r="C86" s="433"/>
      <c r="D86" s="433"/>
      <c r="E86" s="433"/>
      <c r="F86" s="433"/>
      <c r="G86" s="433"/>
      <c r="H86" s="433"/>
      <c r="I86" s="433"/>
      <c r="J86" s="433"/>
      <c r="K86" s="433"/>
      <c r="L86" s="433"/>
      <c r="M86" s="167"/>
    </row>
    <row r="87" spans="1:13" ht="15">
      <c r="A87" s="166"/>
      <c r="B87" s="433"/>
      <c r="C87" s="433"/>
      <c r="D87" s="433"/>
      <c r="E87" s="433"/>
      <c r="F87" s="433"/>
      <c r="G87" s="433"/>
      <c r="H87" s="433"/>
      <c r="I87" s="433"/>
      <c r="J87" s="433"/>
      <c r="K87" s="433"/>
      <c r="L87" s="433"/>
      <c r="M87" s="167"/>
    </row>
    <row r="88" spans="1:13" ht="15">
      <c r="A88" s="166"/>
      <c r="B88" s="433"/>
      <c r="C88" s="433"/>
      <c r="D88" s="433"/>
      <c r="E88" s="433"/>
      <c r="F88" s="433"/>
      <c r="G88" s="433"/>
      <c r="H88" s="433"/>
      <c r="I88" s="433"/>
      <c r="J88" s="433"/>
      <c r="K88" s="433"/>
      <c r="L88" s="433"/>
      <c r="M88" s="167"/>
    </row>
    <row r="89" spans="1:13" ht="15">
      <c r="A89" s="166"/>
      <c r="B89" s="433"/>
      <c r="C89" s="433"/>
      <c r="D89" s="433"/>
      <c r="E89" s="433"/>
      <c r="F89" s="433"/>
      <c r="G89" s="433"/>
      <c r="H89" s="433"/>
      <c r="I89" s="433"/>
      <c r="J89" s="433"/>
      <c r="K89" s="433"/>
      <c r="L89" s="433"/>
      <c r="M89" s="167"/>
    </row>
    <row r="90" spans="1:13" ht="15">
      <c r="A90" s="166"/>
      <c r="B90" s="433"/>
      <c r="C90" s="433"/>
      <c r="D90" s="433"/>
      <c r="E90" s="433"/>
      <c r="F90" s="433"/>
      <c r="G90" s="433"/>
      <c r="H90" s="433"/>
      <c r="I90" s="433"/>
      <c r="J90" s="433"/>
      <c r="K90" s="433"/>
      <c r="L90" s="433"/>
      <c r="M90" s="167"/>
    </row>
    <row r="91" spans="1:13" ht="15">
      <c r="A91" s="166"/>
      <c r="B91" s="399"/>
      <c r="C91" s="399"/>
      <c r="D91" s="399"/>
      <c r="E91" s="399"/>
      <c r="F91" s="399"/>
      <c r="G91" s="399"/>
      <c r="H91" s="399"/>
      <c r="I91" s="399"/>
      <c r="J91" s="399"/>
      <c r="K91" s="399"/>
      <c r="L91" s="399"/>
      <c r="M91" s="167"/>
    </row>
    <row r="92" spans="1:13" ht="15">
      <c r="A92" s="166"/>
      <c r="B92" s="399" t="s">
        <v>171</v>
      </c>
      <c r="C92" s="399"/>
      <c r="D92" s="399"/>
      <c r="E92" s="399"/>
      <c r="F92" s="399"/>
      <c r="G92" s="399"/>
      <c r="H92" s="399"/>
      <c r="I92" s="399"/>
      <c r="J92" s="399"/>
      <c r="K92" s="399"/>
      <c r="L92" s="399"/>
      <c r="M92" s="167"/>
    </row>
    <row r="93" spans="1:13" ht="15">
      <c r="A93" s="166"/>
      <c r="B93" s="433" t="s">
        <v>254</v>
      </c>
      <c r="C93" s="433"/>
      <c r="D93" s="433"/>
      <c r="E93" s="433"/>
      <c r="F93" s="433"/>
      <c r="G93" s="433"/>
      <c r="H93" s="433"/>
      <c r="I93" s="433"/>
      <c r="J93" s="433"/>
      <c r="K93" s="433"/>
      <c r="L93" s="433"/>
      <c r="M93" s="167"/>
    </row>
    <row r="94" spans="1:13" ht="15">
      <c r="A94" s="166"/>
      <c r="B94" s="433"/>
      <c r="C94" s="433"/>
      <c r="D94" s="433"/>
      <c r="E94" s="433"/>
      <c r="F94" s="433"/>
      <c r="G94" s="433"/>
      <c r="H94" s="433"/>
      <c r="I94" s="433"/>
      <c r="J94" s="433"/>
      <c r="K94" s="433"/>
      <c r="L94" s="433"/>
      <c r="M94" s="167"/>
    </row>
    <row r="95" spans="1:13" ht="15">
      <c r="A95" s="166"/>
      <c r="B95" s="433"/>
      <c r="C95" s="433"/>
      <c r="D95" s="433"/>
      <c r="E95" s="433"/>
      <c r="F95" s="433"/>
      <c r="G95" s="433"/>
      <c r="H95" s="433"/>
      <c r="I95" s="433"/>
      <c r="J95" s="433"/>
      <c r="K95" s="433"/>
      <c r="L95" s="433"/>
      <c r="M95" s="167"/>
    </row>
    <row r="96" spans="1:13" ht="15">
      <c r="A96" s="166"/>
      <c r="B96" s="38"/>
      <c r="C96" s="38"/>
      <c r="D96" s="38"/>
      <c r="E96" s="38"/>
      <c r="F96" s="38"/>
      <c r="G96" s="38"/>
      <c r="H96" s="38"/>
      <c r="I96" s="38"/>
      <c r="J96" s="38"/>
      <c r="K96" s="38"/>
      <c r="L96" s="38"/>
      <c r="M96" s="167"/>
    </row>
    <row r="97" spans="1:13" ht="15">
      <c r="A97" s="166"/>
      <c r="B97" s="38" t="s">
        <v>172</v>
      </c>
      <c r="C97" s="38"/>
      <c r="D97" s="38"/>
      <c r="E97" s="38"/>
      <c r="F97" s="38"/>
      <c r="G97" s="38"/>
      <c r="H97" s="38"/>
      <c r="I97" s="38"/>
      <c r="J97" s="38"/>
      <c r="K97" s="38"/>
      <c r="L97" s="38"/>
      <c r="M97" s="167"/>
    </row>
    <row r="98" spans="1:13" ht="15">
      <c r="A98" s="166"/>
      <c r="B98" s="433" t="s">
        <v>173</v>
      </c>
      <c r="C98" s="433"/>
      <c r="D98" s="433"/>
      <c r="E98" s="433"/>
      <c r="F98" s="433"/>
      <c r="G98" s="433"/>
      <c r="H98" s="433"/>
      <c r="I98" s="433"/>
      <c r="J98" s="433"/>
      <c r="K98" s="433"/>
      <c r="L98" s="433"/>
      <c r="M98" s="167"/>
    </row>
    <row r="99" spans="1:13" ht="15">
      <c r="A99" s="166"/>
      <c r="B99" s="433"/>
      <c r="C99" s="433"/>
      <c r="D99" s="433"/>
      <c r="E99" s="433"/>
      <c r="F99" s="433"/>
      <c r="G99" s="433"/>
      <c r="H99" s="433"/>
      <c r="I99" s="433"/>
      <c r="J99" s="433"/>
      <c r="K99" s="433"/>
      <c r="L99" s="433"/>
      <c r="M99" s="167"/>
    </row>
    <row r="100" spans="1:13" ht="15">
      <c r="A100" s="166"/>
      <c r="B100" s="433"/>
      <c r="C100" s="433"/>
      <c r="D100" s="433"/>
      <c r="E100" s="433"/>
      <c r="F100" s="433"/>
      <c r="G100" s="433"/>
      <c r="H100" s="433"/>
      <c r="I100" s="433"/>
      <c r="J100" s="433"/>
      <c r="K100" s="433"/>
      <c r="L100" s="433"/>
      <c r="M100" s="167"/>
    </row>
    <row r="101" spans="1:13" ht="15">
      <c r="A101" s="166"/>
      <c r="B101" s="38"/>
      <c r="C101" s="38"/>
      <c r="D101" s="38"/>
      <c r="E101" s="38"/>
      <c r="F101" s="38"/>
      <c r="G101" s="38"/>
      <c r="H101" s="38"/>
      <c r="I101" s="38"/>
      <c r="J101" s="38"/>
      <c r="K101" s="38"/>
      <c r="L101" s="38"/>
      <c r="M101" s="167"/>
    </row>
    <row r="102" spans="1:13" ht="15">
      <c r="A102" s="166"/>
      <c r="B102" s="38"/>
      <c r="C102" s="38"/>
      <c r="D102" s="38"/>
      <c r="E102" s="38"/>
      <c r="F102" s="38"/>
      <c r="G102" s="38"/>
      <c r="H102" s="38"/>
      <c r="I102" s="38"/>
      <c r="J102" s="38"/>
      <c r="K102" s="38"/>
      <c r="L102" s="38"/>
      <c r="M102" s="167"/>
    </row>
    <row r="103" spans="1:13" ht="15">
      <c r="A103" s="166"/>
      <c r="B103" s="38"/>
      <c r="C103" s="38"/>
      <c r="D103" s="38"/>
      <c r="E103" s="38"/>
      <c r="F103" s="38"/>
      <c r="G103" s="38"/>
      <c r="H103" s="38"/>
      <c r="I103" s="38"/>
      <c r="J103" s="38"/>
      <c r="K103" s="38"/>
      <c r="L103" s="38"/>
      <c r="M103" s="167"/>
    </row>
    <row r="104" spans="1:13" ht="15">
      <c r="A104" s="166"/>
      <c r="B104" s="38"/>
      <c r="C104" s="38"/>
      <c r="D104" s="38"/>
      <c r="E104" s="38"/>
      <c r="F104" s="38"/>
      <c r="G104" s="38"/>
      <c r="H104" s="38"/>
      <c r="I104" s="38"/>
      <c r="J104" s="38"/>
      <c r="K104" s="38"/>
      <c r="L104" s="38"/>
      <c r="M104" s="167"/>
    </row>
    <row r="105" spans="1:13" ht="15">
      <c r="A105" s="166"/>
      <c r="B105" s="38"/>
      <c r="C105" s="38"/>
      <c r="D105" s="38"/>
      <c r="E105" s="38"/>
      <c r="F105" s="38"/>
      <c r="G105" s="38"/>
      <c r="H105" s="38"/>
      <c r="I105" s="38"/>
      <c r="J105" s="38"/>
      <c r="K105" s="38"/>
      <c r="L105" s="38"/>
      <c r="M105" s="167"/>
    </row>
    <row r="106" spans="1:13" ht="15">
      <c r="A106" s="166"/>
      <c r="B106" s="38"/>
      <c r="C106" s="38"/>
      <c r="D106" s="38"/>
      <c r="E106" s="38"/>
      <c r="F106" s="38"/>
      <c r="G106" s="38"/>
      <c r="H106" s="38"/>
      <c r="I106" s="38"/>
      <c r="J106" s="38"/>
      <c r="K106" s="38"/>
      <c r="L106" s="38"/>
      <c r="M106" s="167"/>
    </row>
    <row r="107" spans="1:13" ht="15">
      <c r="A107" s="166"/>
      <c r="B107" s="38"/>
      <c r="C107" s="38"/>
      <c r="D107" s="38"/>
      <c r="E107" s="38"/>
      <c r="F107" s="38"/>
      <c r="G107" s="38"/>
      <c r="H107" s="38"/>
      <c r="I107" s="38"/>
      <c r="J107" s="38"/>
      <c r="K107" s="38"/>
      <c r="L107" s="38"/>
      <c r="M107" s="167"/>
    </row>
    <row r="108" spans="1:13" ht="15">
      <c r="A108" s="166"/>
      <c r="B108" s="38"/>
      <c r="C108" s="38"/>
      <c r="D108" s="38"/>
      <c r="E108" s="38"/>
      <c r="F108" s="38"/>
      <c r="G108" s="38"/>
      <c r="H108" s="38"/>
      <c r="I108" s="38"/>
      <c r="J108" s="38"/>
      <c r="K108" s="38"/>
      <c r="L108" s="38"/>
      <c r="M108" s="167"/>
    </row>
    <row r="109" spans="1:13" ht="15">
      <c r="A109" s="166"/>
      <c r="B109" s="38"/>
      <c r="C109" s="38"/>
      <c r="D109" s="38"/>
      <c r="E109" s="38"/>
      <c r="F109" s="38"/>
      <c r="G109" s="38"/>
      <c r="H109" s="38"/>
      <c r="I109" s="38"/>
      <c r="J109" s="38"/>
      <c r="K109" s="38"/>
      <c r="L109" s="38"/>
      <c r="M109" s="167"/>
    </row>
    <row r="110" spans="1:13" ht="15">
      <c r="A110" s="166"/>
      <c r="B110" s="38"/>
      <c r="C110" s="38"/>
      <c r="D110" s="38"/>
      <c r="E110" s="38"/>
      <c r="F110" s="38"/>
      <c r="G110" s="38"/>
      <c r="H110" s="38"/>
      <c r="I110" s="38"/>
      <c r="J110" s="38"/>
      <c r="K110" s="38"/>
      <c r="L110" s="38"/>
      <c r="M110" s="167"/>
    </row>
    <row r="111" spans="1:13" ht="15.75" thickBot="1">
      <c r="A111" s="233"/>
      <c r="B111" s="239"/>
      <c r="C111" s="239"/>
      <c r="D111" s="239"/>
      <c r="E111" s="239"/>
      <c r="F111" s="239"/>
      <c r="G111" s="239"/>
      <c r="H111" s="239"/>
      <c r="I111" s="239"/>
      <c r="J111" s="239"/>
      <c r="K111" s="239"/>
      <c r="L111" s="239"/>
      <c r="M111" s="240"/>
    </row>
    <row r="112" ht="15.75" thickTop="1"/>
  </sheetData>
  <sheetProtection formatCells="0" selectLockedCells="1"/>
  <mergeCells count="12">
    <mergeCell ref="B98:L100"/>
    <mergeCell ref="B2:L2"/>
    <mergeCell ref="C6:E6"/>
    <mergeCell ref="E20:F20"/>
    <mergeCell ref="G20:H20"/>
    <mergeCell ref="K20:M20"/>
    <mergeCell ref="Y57:AA57"/>
    <mergeCell ref="B62:L67"/>
    <mergeCell ref="B70:L79"/>
    <mergeCell ref="B82:L90"/>
    <mergeCell ref="B93:L95"/>
    <mergeCell ref="P57:P58"/>
  </mergeCells>
  <printOptions horizontalCentered="1"/>
  <pageMargins left="0.7" right="0.7" top="0.75" bottom="0.75" header="0.3" footer="0.3"/>
  <pageSetup horizontalDpi="600" verticalDpi="600" orientation="portrait" scale="80" r:id="rId2"/>
  <rowBreaks count="1" manualBreakCount="1">
    <brk id="59"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66"/>
  <sheetViews>
    <sheetView view="pageBreakPreview" zoomScale="85" zoomScaleSheetLayoutView="85" workbookViewId="0" topLeftCell="A1">
      <selection activeCell="B5" sqref="B5:N7"/>
    </sheetView>
  </sheetViews>
  <sheetFormatPr defaultColWidth="8.8984375" defaultRowHeight="15"/>
  <cols>
    <col min="1" max="1" width="1.796875" style="3" customWidth="1"/>
    <col min="2" max="2" width="10.796875" style="3" customWidth="1"/>
    <col min="3" max="3" width="1.796875" style="3" customWidth="1"/>
    <col min="4" max="4" width="8.19921875" style="3" customWidth="1"/>
    <col min="5" max="14" width="6.796875" style="3" customWidth="1"/>
    <col min="15" max="15" width="1.796875" style="3" customWidth="1"/>
    <col min="16" max="16" width="4.3984375" style="3" customWidth="1"/>
    <col min="17" max="17" width="1.796875" style="3" customWidth="1"/>
    <col min="18" max="18" width="8.796875" style="3" customWidth="1"/>
    <col min="19" max="21" width="6.296875" style="3" customWidth="1"/>
    <col min="22" max="31" width="4.796875" style="3" customWidth="1"/>
    <col min="32" max="16384" width="8.8984375" style="3" customWidth="1"/>
  </cols>
  <sheetData>
    <row r="1" spans="1:15" ht="8.1" customHeight="1" thickTop="1">
      <c r="A1" s="163"/>
      <c r="B1" s="164"/>
      <c r="C1" s="164"/>
      <c r="D1" s="164"/>
      <c r="E1" s="164"/>
      <c r="F1" s="164"/>
      <c r="G1" s="164"/>
      <c r="H1" s="164"/>
      <c r="I1" s="164"/>
      <c r="J1" s="164"/>
      <c r="K1" s="164"/>
      <c r="L1" s="164"/>
      <c r="M1" s="164"/>
      <c r="N1" s="164"/>
      <c r="O1" s="165"/>
    </row>
    <row r="2" spans="1:15" ht="23.25">
      <c r="A2" s="166"/>
      <c r="B2" s="458" t="s">
        <v>187</v>
      </c>
      <c r="C2" s="458"/>
      <c r="D2" s="458"/>
      <c r="E2" s="458"/>
      <c r="F2" s="458"/>
      <c r="G2" s="458"/>
      <c r="H2" s="458"/>
      <c r="I2" s="458"/>
      <c r="J2" s="458"/>
      <c r="K2" s="458"/>
      <c r="L2" s="458"/>
      <c r="M2" s="458"/>
      <c r="N2" s="458"/>
      <c r="O2" s="167"/>
    </row>
    <row r="3" spans="1:15" ht="8.1" customHeight="1" thickBot="1">
      <c r="A3" s="166"/>
      <c r="B3" s="38"/>
      <c r="C3" s="38"/>
      <c r="D3" s="38"/>
      <c r="E3" s="38"/>
      <c r="F3" s="38"/>
      <c r="G3" s="38"/>
      <c r="H3" s="38"/>
      <c r="I3" s="38"/>
      <c r="J3" s="38"/>
      <c r="K3" s="38"/>
      <c r="L3" s="38"/>
      <c r="M3" s="38"/>
      <c r="N3" s="38"/>
      <c r="O3" s="167"/>
    </row>
    <row r="4" spans="1:21" ht="8.1" customHeight="1">
      <c r="A4" s="168"/>
      <c r="B4" s="169"/>
      <c r="C4" s="169"/>
      <c r="D4" s="169"/>
      <c r="E4" s="169"/>
      <c r="F4" s="169"/>
      <c r="G4" s="169"/>
      <c r="H4" s="169"/>
      <c r="I4" s="169"/>
      <c r="J4" s="169"/>
      <c r="K4" s="169"/>
      <c r="L4" s="169"/>
      <c r="M4" s="169"/>
      <c r="N4" s="169"/>
      <c r="O4" s="170"/>
      <c r="U4" s="38"/>
    </row>
    <row r="5" spans="1:21" ht="15">
      <c r="A5" s="166"/>
      <c r="B5" s="439" t="s">
        <v>255</v>
      </c>
      <c r="C5" s="439"/>
      <c r="D5" s="439"/>
      <c r="E5" s="439"/>
      <c r="F5" s="439"/>
      <c r="G5" s="439"/>
      <c r="H5" s="439"/>
      <c r="I5" s="439"/>
      <c r="J5" s="439"/>
      <c r="K5" s="439"/>
      <c r="L5" s="439"/>
      <c r="M5" s="439"/>
      <c r="N5" s="439"/>
      <c r="O5" s="167"/>
      <c r="U5" s="38"/>
    </row>
    <row r="6" spans="1:21" ht="15">
      <c r="A6" s="166"/>
      <c r="B6" s="439"/>
      <c r="C6" s="439"/>
      <c r="D6" s="439"/>
      <c r="E6" s="439"/>
      <c r="F6" s="439"/>
      <c r="G6" s="439"/>
      <c r="H6" s="439"/>
      <c r="I6" s="439"/>
      <c r="J6" s="439"/>
      <c r="K6" s="439"/>
      <c r="L6" s="439"/>
      <c r="M6" s="439"/>
      <c r="N6" s="439"/>
      <c r="O6" s="167"/>
      <c r="U6" s="38"/>
    </row>
    <row r="7" spans="1:21" ht="15">
      <c r="A7" s="166"/>
      <c r="B7" s="439"/>
      <c r="C7" s="439"/>
      <c r="D7" s="439"/>
      <c r="E7" s="439"/>
      <c r="F7" s="439"/>
      <c r="G7" s="439"/>
      <c r="H7" s="439"/>
      <c r="I7" s="439"/>
      <c r="J7" s="439"/>
      <c r="K7" s="439"/>
      <c r="L7" s="439"/>
      <c r="M7" s="439"/>
      <c r="N7" s="439"/>
      <c r="O7" s="167"/>
      <c r="U7" s="38"/>
    </row>
    <row r="8" spans="1:21" ht="8.1" customHeight="1" thickBot="1">
      <c r="A8" s="172"/>
      <c r="B8" s="173"/>
      <c r="C8" s="173"/>
      <c r="D8" s="174"/>
      <c r="E8" s="174"/>
      <c r="F8" s="174"/>
      <c r="G8" s="174"/>
      <c r="H8" s="174"/>
      <c r="I8" s="174"/>
      <c r="J8" s="173"/>
      <c r="K8" s="173"/>
      <c r="L8" s="173"/>
      <c r="M8" s="174"/>
      <c r="N8" s="174"/>
      <c r="O8" s="175"/>
      <c r="U8" s="38"/>
    </row>
    <row r="9" spans="1:21" ht="8.1" customHeight="1">
      <c r="A9" s="166"/>
      <c r="B9" s="38"/>
      <c r="C9" s="168"/>
      <c r="D9" s="169"/>
      <c r="E9" s="169"/>
      <c r="F9" s="169"/>
      <c r="G9" s="169"/>
      <c r="H9" s="169"/>
      <c r="I9" s="169"/>
      <c r="J9" s="169"/>
      <c r="K9" s="169"/>
      <c r="L9" s="169"/>
      <c r="M9" s="169"/>
      <c r="N9" s="169"/>
      <c r="O9" s="170"/>
      <c r="U9" s="38"/>
    </row>
    <row r="10" spans="1:21" ht="15">
      <c r="A10" s="166"/>
      <c r="B10" s="38" t="s">
        <v>52</v>
      </c>
      <c r="C10" s="166"/>
      <c r="D10" s="38" t="str">
        <f>CONCATENATE(OR1!A6," Crop Demand")</f>
        <v>Field 1 Crop Demand</v>
      </c>
      <c r="E10" s="38"/>
      <c r="F10" s="38"/>
      <c r="G10" s="179">
        <f>'S1'!P38</f>
        <v>1.216577540106952</v>
      </c>
      <c r="H10" s="179" t="s">
        <v>213</v>
      </c>
      <c r="I10" s="3" t="s">
        <v>216</v>
      </c>
      <c r="L10" s="482">
        <v>1000</v>
      </c>
      <c r="M10" s="482"/>
      <c r="N10" s="38" t="s">
        <v>221</v>
      </c>
      <c r="O10" s="167"/>
      <c r="R10" s="219"/>
      <c r="S10" s="219"/>
      <c r="U10" s="38"/>
    </row>
    <row r="11" spans="1:21" ht="15">
      <c r="A11" s="166"/>
      <c r="B11" s="38"/>
      <c r="C11" s="166"/>
      <c r="D11" s="38" t="str">
        <f>CONCATENATE(OR2!A6," Crop Demand")</f>
        <v>Field 2 Crop Demand</v>
      </c>
      <c r="E11" s="38"/>
      <c r="F11" s="38"/>
      <c r="G11" s="179">
        <f>'S2'!P38</f>
        <v>1.216577540106952</v>
      </c>
      <c r="H11" s="179" t="s">
        <v>213</v>
      </c>
      <c r="I11" s="38" t="s">
        <v>217</v>
      </c>
      <c r="K11" s="38"/>
      <c r="L11" s="482">
        <v>1000.1</v>
      </c>
      <c r="M11" s="482">
        <v>1001</v>
      </c>
      <c r="N11" s="38" t="s">
        <v>221</v>
      </c>
      <c r="O11" s="167"/>
      <c r="R11" s="219"/>
      <c r="S11" s="219"/>
      <c r="U11" s="38"/>
    </row>
    <row r="12" spans="1:21" ht="15">
      <c r="A12" s="166"/>
      <c r="B12" s="38"/>
      <c r="C12" s="166"/>
      <c r="D12" s="38" t="str">
        <f>CONCATENATE(OR3!A6," Crop Demand")</f>
        <v>Field 3 Crop Demand</v>
      </c>
      <c r="E12" s="38"/>
      <c r="F12" s="38"/>
      <c r="G12" s="179">
        <f>'S3'!P38</f>
        <v>1.216577540106952</v>
      </c>
      <c r="H12" s="179" t="s">
        <v>213</v>
      </c>
      <c r="I12" s="38" t="s">
        <v>218</v>
      </c>
      <c r="K12" s="38"/>
      <c r="L12" s="483">
        <v>500</v>
      </c>
      <c r="M12" s="483"/>
      <c r="N12" s="38" t="s">
        <v>220</v>
      </c>
      <c r="O12" s="167"/>
      <c r="R12" s="219"/>
      <c r="S12" s="219"/>
      <c r="U12" s="38"/>
    </row>
    <row r="13" spans="1:21" ht="15">
      <c r="A13" s="166"/>
      <c r="B13" s="38"/>
      <c r="C13" s="166"/>
      <c r="D13" s="38"/>
      <c r="E13" s="38"/>
      <c r="F13" s="38"/>
      <c r="G13" s="179"/>
      <c r="H13" s="179"/>
      <c r="I13" s="38" t="s">
        <v>219</v>
      </c>
      <c r="K13" s="38"/>
      <c r="L13" s="483">
        <v>510</v>
      </c>
      <c r="M13" s="483">
        <v>1001</v>
      </c>
      <c r="N13" s="38" t="s">
        <v>220</v>
      </c>
      <c r="O13" s="167"/>
      <c r="R13" s="219"/>
      <c r="S13" s="219"/>
      <c r="U13" s="38"/>
    </row>
    <row r="14" spans="1:21" ht="15">
      <c r="A14" s="166"/>
      <c r="B14" s="38"/>
      <c r="C14" s="166"/>
      <c r="D14" s="38"/>
      <c r="E14" s="38"/>
      <c r="F14" s="38"/>
      <c r="G14" s="179"/>
      <c r="H14" s="179"/>
      <c r="I14" s="38" t="s">
        <v>222</v>
      </c>
      <c r="K14" s="38"/>
      <c r="L14" s="484">
        <v>7.5</v>
      </c>
      <c r="M14" s="484"/>
      <c r="N14" s="38"/>
      <c r="O14" s="167"/>
      <c r="R14" s="219"/>
      <c r="S14" s="417"/>
      <c r="U14" s="38"/>
    </row>
    <row r="15" spans="1:21" ht="15">
      <c r="A15" s="166"/>
      <c r="B15" s="38"/>
      <c r="C15" s="166"/>
      <c r="D15" s="38"/>
      <c r="E15" s="38"/>
      <c r="F15" s="38"/>
      <c r="G15" s="179"/>
      <c r="H15" s="179"/>
      <c r="I15" s="38" t="s">
        <v>215</v>
      </c>
      <c r="K15" s="38"/>
      <c r="L15" s="481">
        <f>(L14*(L13-L12))/(L11-L10)</f>
        <v>749.9999999998295</v>
      </c>
      <c r="M15" s="481"/>
      <c r="N15" s="38" t="s">
        <v>214</v>
      </c>
      <c r="O15" s="167"/>
      <c r="R15" s="219"/>
      <c r="S15" s="418"/>
      <c r="U15" s="38"/>
    </row>
    <row r="16" spans="1:28" ht="15.75" customHeight="1">
      <c r="A16" s="166"/>
      <c r="B16" s="38"/>
      <c r="C16" s="364"/>
      <c r="D16" s="361"/>
      <c r="E16" s="361"/>
      <c r="F16" s="361"/>
      <c r="G16" s="363"/>
      <c r="H16" s="363"/>
      <c r="I16" s="361"/>
      <c r="J16" s="361"/>
      <c r="K16" s="396"/>
      <c r="L16" s="362"/>
      <c r="M16" s="361"/>
      <c r="N16" s="361"/>
      <c r="O16" s="365"/>
      <c r="S16" s="219"/>
      <c r="T16" s="219"/>
      <c r="U16" s="219"/>
      <c r="V16" s="219"/>
      <c r="W16" s="219"/>
      <c r="X16" s="219"/>
      <c r="Y16" s="219"/>
      <c r="Z16" s="219"/>
      <c r="AA16" s="219"/>
      <c r="AB16" s="219"/>
    </row>
    <row r="17" spans="1:28" ht="15.75" customHeight="1">
      <c r="A17" s="166"/>
      <c r="B17" s="38"/>
      <c r="C17" s="166"/>
      <c r="D17" s="38" t="str">
        <f>CONCATENATE(OR1!A6,": ",'DU1'!C6," acres")</f>
        <v>Field 1: 2 acres</v>
      </c>
      <c r="E17" s="38"/>
      <c r="F17" s="38"/>
      <c r="G17" s="38"/>
      <c r="H17" s="38"/>
      <c r="I17" s="38"/>
      <c r="J17" s="38"/>
      <c r="K17" s="184"/>
      <c r="L17" s="252"/>
      <c r="M17" s="38"/>
      <c r="N17" s="38"/>
      <c r="O17" s="167"/>
      <c r="S17" s="219"/>
      <c r="T17" s="219"/>
      <c r="U17" s="219"/>
      <c r="V17" s="219"/>
      <c r="W17" s="219"/>
      <c r="X17" s="219"/>
      <c r="Y17" s="219"/>
      <c r="Z17" s="253"/>
      <c r="AA17" s="219"/>
      <c r="AB17" s="219"/>
    </row>
    <row r="18" spans="1:28" ht="15.75" customHeight="1">
      <c r="A18" s="166"/>
      <c r="B18" s="38"/>
      <c r="C18" s="166"/>
      <c r="D18" s="471" t="s">
        <v>136</v>
      </c>
      <c r="E18" s="471"/>
      <c r="F18" s="471"/>
      <c r="G18" s="395" t="s">
        <v>137</v>
      </c>
      <c r="H18" s="395" t="s">
        <v>142</v>
      </c>
      <c r="I18" s="471" t="s">
        <v>138</v>
      </c>
      <c r="J18" s="471"/>
      <c r="K18" s="472" t="s">
        <v>139</v>
      </c>
      <c r="L18" s="472"/>
      <c r="M18" s="471" t="s">
        <v>140</v>
      </c>
      <c r="N18" s="471"/>
      <c r="O18" s="167"/>
      <c r="S18" s="219"/>
      <c r="T18" s="219"/>
      <c r="U18" s="219"/>
      <c r="V18" s="219"/>
      <c r="W18" s="219"/>
      <c r="X18" s="219"/>
      <c r="Y18" s="219"/>
      <c r="Z18" s="253"/>
      <c r="AA18" s="219"/>
      <c r="AB18" s="219"/>
    </row>
    <row r="19" spans="1:28" ht="15.75" customHeight="1">
      <c r="A19" s="166"/>
      <c r="B19" s="38"/>
      <c r="C19" s="166"/>
      <c r="D19" s="473" t="s">
        <v>233</v>
      </c>
      <c r="E19" s="473"/>
      <c r="F19" s="473"/>
      <c r="G19" s="366" t="s">
        <v>143</v>
      </c>
      <c r="H19" s="115">
        <v>20</v>
      </c>
      <c r="I19" s="474">
        <v>1</v>
      </c>
      <c r="J19" s="474"/>
      <c r="K19" s="474">
        <f>H19*I19</f>
        <v>20</v>
      </c>
      <c r="L19" s="474"/>
      <c r="M19" s="467">
        <v>0.05</v>
      </c>
      <c r="N19" s="467"/>
      <c r="O19" s="167"/>
      <c r="S19" s="219"/>
      <c r="T19" s="219"/>
      <c r="U19" s="219"/>
      <c r="V19" s="219"/>
      <c r="W19" s="219"/>
      <c r="X19" s="219"/>
      <c r="Y19" s="219"/>
      <c r="Z19" s="253"/>
      <c r="AA19" s="219"/>
      <c r="AB19" s="219"/>
    </row>
    <row r="20" spans="1:28" ht="15.75" customHeight="1">
      <c r="A20" s="166"/>
      <c r="B20" s="38"/>
      <c r="C20" s="166"/>
      <c r="D20" s="473" t="s">
        <v>152</v>
      </c>
      <c r="E20" s="473"/>
      <c r="F20" s="473"/>
      <c r="G20" s="366" t="s">
        <v>143</v>
      </c>
      <c r="H20" s="115">
        <v>1</v>
      </c>
      <c r="I20" s="475">
        <v>200</v>
      </c>
      <c r="J20" s="475"/>
      <c r="K20" s="475">
        <f aca="true" t="shared" si="0" ref="K20">H20*I20</f>
        <v>200</v>
      </c>
      <c r="L20" s="475"/>
      <c r="M20" s="467">
        <v>0.02</v>
      </c>
      <c r="N20" s="467"/>
      <c r="O20" s="167"/>
      <c r="S20" s="219"/>
      <c r="T20" s="219"/>
      <c r="U20" s="219"/>
      <c r="V20" s="219"/>
      <c r="W20" s="219"/>
      <c r="X20" s="219"/>
      <c r="Y20" s="219"/>
      <c r="Z20" s="253"/>
      <c r="AA20" s="219"/>
      <c r="AB20" s="219"/>
    </row>
    <row r="21" spans="1:28" ht="15.75" customHeight="1">
      <c r="A21" s="166"/>
      <c r="B21" s="38"/>
      <c r="C21" s="166"/>
      <c r="D21" s="473"/>
      <c r="E21" s="473"/>
      <c r="F21" s="473"/>
      <c r="G21" s="366"/>
      <c r="H21" s="115"/>
      <c r="I21" s="475"/>
      <c r="J21" s="475"/>
      <c r="K21" s="477"/>
      <c r="L21" s="477"/>
      <c r="M21" s="478"/>
      <c r="N21" s="478"/>
      <c r="O21" s="167"/>
      <c r="S21" s="219"/>
      <c r="T21" s="219"/>
      <c r="U21" s="219"/>
      <c r="V21" s="219"/>
      <c r="W21" s="219"/>
      <c r="X21" s="219"/>
      <c r="Y21" s="219"/>
      <c r="Z21" s="253"/>
      <c r="AA21" s="219"/>
      <c r="AB21" s="219"/>
    </row>
    <row r="22" spans="1:28" ht="15.75" customHeight="1">
      <c r="A22" s="166"/>
      <c r="B22" s="38"/>
      <c r="C22" s="364"/>
      <c r="D22" s="471"/>
      <c r="E22" s="471"/>
      <c r="F22" s="471"/>
      <c r="G22" s="361"/>
      <c r="H22" s="361"/>
      <c r="I22" s="471"/>
      <c r="J22" s="471"/>
      <c r="K22" s="479">
        <f>SUM(K19:L21)</f>
        <v>220</v>
      </c>
      <c r="L22" s="479"/>
      <c r="M22" s="480">
        <f>((1+M19)*(1+M20)*(1+M21))*('DU1'!I37/100)</f>
        <v>0.9424800000000002</v>
      </c>
      <c r="N22" s="480"/>
      <c r="O22" s="365"/>
      <c r="S22" s="219"/>
      <c r="T22" s="219"/>
      <c r="U22" s="219"/>
      <c r="V22" s="219"/>
      <c r="W22" s="219"/>
      <c r="X22" s="219"/>
      <c r="Y22" s="219"/>
      <c r="Z22" s="253"/>
      <c r="AA22" s="219"/>
      <c r="AB22" s="219"/>
    </row>
    <row r="23" spans="1:28" ht="15.75" customHeight="1">
      <c r="A23" s="166"/>
      <c r="B23" s="38"/>
      <c r="C23" s="166"/>
      <c r="D23" s="38" t="str">
        <f>CONCATENATE(OR2!A6,": ",'DU2'!C6," acres")</f>
        <v>Field 2: 2 acres</v>
      </c>
      <c r="E23" s="38"/>
      <c r="F23" s="38"/>
      <c r="G23" s="38"/>
      <c r="H23" s="38"/>
      <c r="I23" s="38"/>
      <c r="J23" s="38"/>
      <c r="K23" s="184"/>
      <c r="L23" s="252"/>
      <c r="M23" s="38"/>
      <c r="N23" s="38"/>
      <c r="O23" s="167"/>
      <c r="S23" s="219"/>
      <c r="T23" s="219"/>
      <c r="U23" s="219"/>
      <c r="V23" s="219"/>
      <c r="W23" s="219"/>
      <c r="X23" s="219"/>
      <c r="Y23" s="219"/>
      <c r="Z23" s="253"/>
      <c r="AA23" s="219"/>
      <c r="AB23" s="219"/>
    </row>
    <row r="24" spans="1:28" ht="15.75" customHeight="1">
      <c r="A24" s="166"/>
      <c r="B24" s="38"/>
      <c r="C24" s="166"/>
      <c r="D24" s="471" t="s">
        <v>136</v>
      </c>
      <c r="E24" s="471"/>
      <c r="F24" s="471"/>
      <c r="G24" s="395" t="s">
        <v>137</v>
      </c>
      <c r="H24" s="395" t="s">
        <v>142</v>
      </c>
      <c r="I24" s="471" t="s">
        <v>138</v>
      </c>
      <c r="J24" s="471"/>
      <c r="K24" s="472" t="s">
        <v>139</v>
      </c>
      <c r="L24" s="472"/>
      <c r="M24" s="471" t="s">
        <v>140</v>
      </c>
      <c r="N24" s="471"/>
      <c r="O24" s="167"/>
      <c r="S24" s="219"/>
      <c r="T24" s="219"/>
      <c r="U24" s="219"/>
      <c r="V24" s="219"/>
      <c r="W24" s="219"/>
      <c r="X24" s="219"/>
      <c r="Y24" s="219"/>
      <c r="Z24" s="253"/>
      <c r="AA24" s="219"/>
      <c r="AB24" s="219"/>
    </row>
    <row r="25" spans="1:28" ht="15.75" customHeight="1">
      <c r="A25" s="166"/>
      <c r="B25" s="38"/>
      <c r="C25" s="166"/>
      <c r="D25" s="473" t="s">
        <v>234</v>
      </c>
      <c r="E25" s="473"/>
      <c r="F25" s="473"/>
      <c r="G25" s="366" t="s">
        <v>143</v>
      </c>
      <c r="H25" s="115">
        <v>20</v>
      </c>
      <c r="I25" s="474">
        <v>6</v>
      </c>
      <c r="J25" s="474"/>
      <c r="K25" s="474">
        <f>H25*I25</f>
        <v>120</v>
      </c>
      <c r="L25" s="474"/>
      <c r="M25" s="467">
        <v>0.05</v>
      </c>
      <c r="N25" s="467"/>
      <c r="O25" s="167"/>
      <c r="S25" s="219"/>
      <c r="T25" s="219"/>
      <c r="U25" s="219"/>
      <c r="V25" s="219"/>
      <c r="W25" s="219"/>
      <c r="X25" s="219"/>
      <c r="Y25" s="219"/>
      <c r="Z25" s="253"/>
      <c r="AA25" s="219"/>
      <c r="AB25" s="219"/>
    </row>
    <row r="26" spans="1:28" ht="15.75" customHeight="1">
      <c r="A26" s="166"/>
      <c r="B26" s="38"/>
      <c r="C26" s="166"/>
      <c r="D26" s="473" t="s">
        <v>232</v>
      </c>
      <c r="E26" s="473"/>
      <c r="F26" s="473"/>
      <c r="G26" s="366" t="s">
        <v>143</v>
      </c>
      <c r="H26" s="115">
        <v>20</v>
      </c>
      <c r="I26" s="475">
        <v>10</v>
      </c>
      <c r="J26" s="475"/>
      <c r="K26" s="475">
        <f>H26*I26</f>
        <v>200</v>
      </c>
      <c r="L26" s="475"/>
      <c r="M26" s="467">
        <v>0.05</v>
      </c>
      <c r="N26" s="467"/>
      <c r="O26" s="167"/>
      <c r="S26" s="219"/>
      <c r="T26" s="219"/>
      <c r="U26" s="219"/>
      <c r="V26" s="219"/>
      <c r="W26" s="219"/>
      <c r="X26" s="219"/>
      <c r="Y26" s="219"/>
      <c r="Z26" s="253"/>
      <c r="AA26" s="219"/>
      <c r="AB26" s="219"/>
    </row>
    <row r="27" spans="1:28" ht="15.75" customHeight="1">
      <c r="A27" s="166"/>
      <c r="B27" s="38"/>
      <c r="C27" s="166"/>
      <c r="D27" s="473" t="s">
        <v>235</v>
      </c>
      <c r="E27" s="473"/>
      <c r="F27" s="473"/>
      <c r="G27" s="366" t="s">
        <v>144</v>
      </c>
      <c r="H27" s="115">
        <v>1000</v>
      </c>
      <c r="I27" s="475">
        <v>2</v>
      </c>
      <c r="J27" s="475"/>
      <c r="K27" s="477">
        <f aca="true" t="shared" si="1" ref="K27">H27*I27</f>
        <v>2000</v>
      </c>
      <c r="L27" s="477"/>
      <c r="M27" s="478">
        <v>0.05</v>
      </c>
      <c r="N27" s="478"/>
      <c r="O27" s="167"/>
      <c r="S27" s="219"/>
      <c r="T27" s="219"/>
      <c r="U27" s="219"/>
      <c r="V27" s="219"/>
      <c r="W27" s="219"/>
      <c r="X27" s="219"/>
      <c r="Y27" s="219"/>
      <c r="Z27" s="253"/>
      <c r="AA27" s="219"/>
      <c r="AB27" s="219"/>
    </row>
    <row r="28" spans="1:28" ht="15.75" customHeight="1">
      <c r="A28" s="166"/>
      <c r="B28" s="38"/>
      <c r="C28" s="364"/>
      <c r="D28" s="471"/>
      <c r="E28" s="471"/>
      <c r="F28" s="471"/>
      <c r="G28" s="361"/>
      <c r="H28" s="361"/>
      <c r="I28" s="471"/>
      <c r="J28" s="471"/>
      <c r="K28" s="479">
        <f>SUM(K25:L27)</f>
        <v>2320</v>
      </c>
      <c r="L28" s="479"/>
      <c r="M28" s="480">
        <f>((1+M25)*(1+M26)*(1+M27))*('DU2'!I37/100)</f>
        <v>0.9376762500000002</v>
      </c>
      <c r="N28" s="480"/>
      <c r="O28" s="365"/>
      <c r="S28" s="219"/>
      <c r="T28" s="219"/>
      <c r="U28" s="219"/>
      <c r="V28" s="219"/>
      <c r="W28" s="219"/>
      <c r="X28" s="219"/>
      <c r="Y28" s="219"/>
      <c r="Z28" s="253"/>
      <c r="AA28" s="219"/>
      <c r="AB28" s="219"/>
    </row>
    <row r="29" spans="1:28" ht="15.75" customHeight="1">
      <c r="A29" s="166"/>
      <c r="B29" s="38"/>
      <c r="C29" s="166"/>
      <c r="D29" s="38" t="str">
        <f>CONCATENATE(OR3!A6,": ",'DU3'!C6," acres")</f>
        <v>Field 3: 2 acres</v>
      </c>
      <c r="E29" s="38"/>
      <c r="F29" s="38"/>
      <c r="G29" s="38"/>
      <c r="H29" s="38"/>
      <c r="I29" s="38"/>
      <c r="J29" s="38"/>
      <c r="K29" s="184"/>
      <c r="L29" s="252"/>
      <c r="M29" s="38"/>
      <c r="N29" s="38"/>
      <c r="O29" s="167"/>
      <c r="S29" s="219"/>
      <c r="T29" s="219"/>
      <c r="U29" s="219"/>
      <c r="V29" s="219"/>
      <c r="W29" s="219"/>
      <c r="X29" s="219"/>
      <c r="Y29" s="219"/>
      <c r="Z29" s="253"/>
      <c r="AA29" s="219"/>
      <c r="AB29" s="219"/>
    </row>
    <row r="30" spans="1:28" ht="15.75" customHeight="1">
      <c r="A30" s="166"/>
      <c r="B30" s="38"/>
      <c r="C30" s="166"/>
      <c r="D30" s="471" t="s">
        <v>136</v>
      </c>
      <c r="E30" s="471"/>
      <c r="F30" s="471"/>
      <c r="G30" s="395" t="s">
        <v>137</v>
      </c>
      <c r="H30" s="395" t="s">
        <v>142</v>
      </c>
      <c r="I30" s="471" t="s">
        <v>138</v>
      </c>
      <c r="J30" s="471"/>
      <c r="K30" s="472" t="s">
        <v>139</v>
      </c>
      <c r="L30" s="472"/>
      <c r="M30" s="471" t="s">
        <v>140</v>
      </c>
      <c r="N30" s="471"/>
      <c r="O30" s="167"/>
      <c r="S30" s="219"/>
      <c r="T30" s="219"/>
      <c r="U30" s="219"/>
      <c r="V30" s="219"/>
      <c r="W30" s="219"/>
      <c r="X30" s="219"/>
      <c r="Y30" s="219"/>
      <c r="Z30" s="253"/>
      <c r="AA30" s="219"/>
      <c r="AB30" s="219"/>
    </row>
    <row r="31" spans="1:28" ht="15.75" customHeight="1">
      <c r="A31" s="166"/>
      <c r="B31" s="38"/>
      <c r="C31" s="166"/>
      <c r="D31" s="473" t="s">
        <v>233</v>
      </c>
      <c r="E31" s="473"/>
      <c r="F31" s="473"/>
      <c r="G31" s="366" t="s">
        <v>143</v>
      </c>
      <c r="H31" s="115">
        <v>20</v>
      </c>
      <c r="I31" s="474">
        <v>10</v>
      </c>
      <c r="J31" s="474"/>
      <c r="K31" s="474">
        <f>H31*I31</f>
        <v>200</v>
      </c>
      <c r="L31" s="474"/>
      <c r="M31" s="467">
        <v>0.05</v>
      </c>
      <c r="N31" s="467"/>
      <c r="O31" s="167"/>
      <c r="S31" s="219"/>
      <c r="T31" s="219"/>
      <c r="U31" s="219"/>
      <c r="V31" s="219"/>
      <c r="W31" s="219"/>
      <c r="X31" s="219"/>
      <c r="Y31" s="219"/>
      <c r="Z31" s="253"/>
      <c r="AA31" s="219"/>
      <c r="AB31" s="219"/>
    </row>
    <row r="32" spans="1:28" ht="15.75" customHeight="1">
      <c r="A32" s="166"/>
      <c r="B32" s="38"/>
      <c r="C32" s="166"/>
      <c r="D32" s="473" t="s">
        <v>235</v>
      </c>
      <c r="E32" s="473"/>
      <c r="F32" s="473"/>
      <c r="G32" s="366" t="s">
        <v>144</v>
      </c>
      <c r="H32" s="115">
        <v>1000</v>
      </c>
      <c r="I32" s="475">
        <v>2</v>
      </c>
      <c r="J32" s="475"/>
      <c r="K32" s="475">
        <f aca="true" t="shared" si="2" ref="K32">H32*I32</f>
        <v>2000</v>
      </c>
      <c r="L32" s="475"/>
      <c r="M32" s="467">
        <v>0.05</v>
      </c>
      <c r="N32" s="467"/>
      <c r="O32" s="167"/>
      <c r="S32" s="219"/>
      <c r="T32" s="219"/>
      <c r="U32" s="219"/>
      <c r="V32" s="219"/>
      <c r="W32" s="219"/>
      <c r="X32" s="219"/>
      <c r="Y32" s="219"/>
      <c r="Z32" s="253"/>
      <c r="AA32" s="219"/>
      <c r="AB32" s="219"/>
    </row>
    <row r="33" spans="1:28" ht="15.75" customHeight="1">
      <c r="A33" s="166"/>
      <c r="B33" s="38"/>
      <c r="C33" s="166"/>
      <c r="D33" s="473"/>
      <c r="E33" s="473"/>
      <c r="F33" s="473"/>
      <c r="G33" s="366"/>
      <c r="H33" s="115"/>
      <c r="I33" s="475"/>
      <c r="J33" s="475"/>
      <c r="K33" s="477"/>
      <c r="L33" s="477"/>
      <c r="M33" s="478"/>
      <c r="N33" s="478"/>
      <c r="O33" s="167"/>
      <c r="S33" s="219"/>
      <c r="T33" s="219"/>
      <c r="U33" s="219"/>
      <c r="V33" s="219"/>
      <c r="W33" s="219"/>
      <c r="X33" s="219"/>
      <c r="Y33" s="219"/>
      <c r="Z33" s="253"/>
      <c r="AA33" s="219"/>
      <c r="AB33" s="219"/>
    </row>
    <row r="34" spans="1:28" ht="15.75" customHeight="1">
      <c r="A34" s="166"/>
      <c r="B34" s="38"/>
      <c r="C34" s="166"/>
      <c r="D34" s="460"/>
      <c r="E34" s="460"/>
      <c r="F34" s="460"/>
      <c r="G34" s="38"/>
      <c r="H34" s="38"/>
      <c r="I34" s="460"/>
      <c r="J34" s="460"/>
      <c r="K34" s="466">
        <f>SUM(K31:L33)</f>
        <v>2200</v>
      </c>
      <c r="L34" s="466"/>
      <c r="M34" s="476">
        <f>((1+M31)*(1+M32)*(1+M33))*('DU3'!I37/100)</f>
        <v>0.826875</v>
      </c>
      <c r="N34" s="476"/>
      <c r="O34" s="167"/>
      <c r="S34" s="219"/>
      <c r="T34" s="219"/>
      <c r="U34" s="219"/>
      <c r="V34" s="219"/>
      <c r="W34" s="219"/>
      <c r="X34" s="219"/>
      <c r="Y34" s="219"/>
      <c r="Z34" s="253"/>
      <c r="AA34" s="219"/>
      <c r="AB34" s="219"/>
    </row>
    <row r="35" spans="1:28" ht="8.1" customHeight="1" thickBot="1">
      <c r="A35" s="325"/>
      <c r="B35" s="144"/>
      <c r="C35" s="143"/>
      <c r="D35" s="144"/>
      <c r="E35" s="144"/>
      <c r="F35" s="144"/>
      <c r="G35" s="144"/>
      <c r="H35" s="144"/>
      <c r="I35" s="144"/>
      <c r="J35" s="144"/>
      <c r="K35" s="412"/>
      <c r="L35" s="144"/>
      <c r="M35" s="144"/>
      <c r="N35" s="144"/>
      <c r="O35" s="331"/>
      <c r="T35" s="219"/>
      <c r="U35" s="219"/>
      <c r="V35" s="219"/>
      <c r="W35" s="219"/>
      <c r="X35" s="219"/>
      <c r="Y35" s="219"/>
      <c r="Z35" s="253"/>
      <c r="AA35" s="219"/>
      <c r="AB35" s="219"/>
    </row>
    <row r="36" spans="1:15" ht="8.1" customHeight="1">
      <c r="A36" s="166"/>
      <c r="B36" s="38"/>
      <c r="C36" s="138"/>
      <c r="D36" s="38"/>
      <c r="E36" s="38"/>
      <c r="F36" s="38"/>
      <c r="G36" s="38"/>
      <c r="H36" s="38"/>
      <c r="I36" s="38"/>
      <c r="J36" s="38"/>
      <c r="K36" s="38"/>
      <c r="L36" s="38"/>
      <c r="M36" s="38"/>
      <c r="N36" s="38"/>
      <c r="O36" s="167"/>
    </row>
    <row r="37" spans="1:15" ht="15.75" customHeight="1">
      <c r="A37" s="166"/>
      <c r="B37" s="38" t="s">
        <v>212</v>
      </c>
      <c r="C37" s="138"/>
      <c r="D37" s="38" t="s">
        <v>141</v>
      </c>
      <c r="E37" s="38"/>
      <c r="F37" s="38"/>
      <c r="G37" s="38"/>
      <c r="H37" s="38"/>
      <c r="I37" s="460" t="str">
        <f>OR1!A6</f>
        <v>Field 1</v>
      </c>
      <c r="J37" s="460"/>
      <c r="K37" s="460" t="str">
        <f>OR2!A6</f>
        <v>Field 2</v>
      </c>
      <c r="L37" s="460"/>
      <c r="M37" s="393" t="str">
        <f>OR3!A6</f>
        <v>Field 3</v>
      </c>
      <c r="N37" s="393"/>
      <c r="O37" s="167"/>
    </row>
    <row r="38" spans="1:28" ht="15.75" customHeight="1">
      <c r="A38" s="166"/>
      <c r="B38" s="38"/>
      <c r="C38" s="138"/>
      <c r="D38" s="38" t="s">
        <v>223</v>
      </c>
      <c r="E38" s="38"/>
      <c r="F38" s="38"/>
      <c r="G38" s="38"/>
      <c r="H38" s="38"/>
      <c r="I38" s="470">
        <f>(G10/12)*('DU1'!C6)*(100/'DU1'!I37)</f>
        <v>0.23041241289904396</v>
      </c>
      <c r="J38" s="470"/>
      <c r="K38" s="470">
        <f>(G10/12)*('DU2'!C6)*(100/'DU2'!I37)</f>
        <v>0.2503245967298255</v>
      </c>
      <c r="L38" s="470"/>
      <c r="M38" s="470">
        <f>(G10/12)*('DU3'!C6)*(100/'DU3'!I37)</f>
        <v>0.27035056446821154</v>
      </c>
      <c r="N38" s="470"/>
      <c r="O38" s="167"/>
      <c r="S38" s="219"/>
      <c r="T38" s="219"/>
      <c r="U38" s="219"/>
      <c r="V38" s="219"/>
      <c r="W38" s="219"/>
      <c r="X38" s="219"/>
      <c r="Y38" s="219"/>
      <c r="Z38" s="219"/>
      <c r="AA38" s="219"/>
      <c r="AB38" s="219"/>
    </row>
    <row r="39" spans="1:28" ht="15.75" customHeight="1">
      <c r="A39" s="166"/>
      <c r="B39" s="38"/>
      <c r="C39" s="138"/>
      <c r="D39" s="38" t="s">
        <v>145</v>
      </c>
      <c r="E39" s="38"/>
      <c r="F39" s="38"/>
      <c r="G39" s="38"/>
      <c r="H39" s="38"/>
      <c r="I39" s="466">
        <f>I38*$L15</f>
        <v>172.80930967424368</v>
      </c>
      <c r="J39" s="466"/>
      <c r="K39" s="466">
        <f>K38*$L15</f>
        <v>187.74344754732644</v>
      </c>
      <c r="L39" s="466"/>
      <c r="M39" s="466">
        <f>M38*$L15</f>
        <v>202.76292335111256</v>
      </c>
      <c r="N39" s="466"/>
      <c r="O39" s="167"/>
      <c r="S39" s="219"/>
      <c r="T39" s="219"/>
      <c r="U39" s="219"/>
      <c r="V39" s="219"/>
      <c r="W39" s="219"/>
      <c r="X39" s="219"/>
      <c r="Y39" s="219"/>
      <c r="Z39" s="219"/>
      <c r="AA39" s="219"/>
      <c r="AB39" s="219"/>
    </row>
    <row r="40" spans="1:28" ht="7.9" customHeight="1">
      <c r="A40" s="166"/>
      <c r="B40" s="38"/>
      <c r="C40" s="138"/>
      <c r="D40" s="38"/>
      <c r="E40" s="38"/>
      <c r="F40" s="38"/>
      <c r="G40" s="38"/>
      <c r="H40" s="38"/>
      <c r="I40" s="469"/>
      <c r="J40" s="469"/>
      <c r="K40" s="469"/>
      <c r="L40" s="469"/>
      <c r="M40" s="469"/>
      <c r="N40" s="469"/>
      <c r="O40" s="167"/>
      <c r="S40" s="219"/>
      <c r="T40" s="219"/>
      <c r="U40" s="219"/>
      <c r="V40" s="219"/>
      <c r="W40" s="219"/>
      <c r="X40" s="219"/>
      <c r="Y40" s="219"/>
      <c r="Z40" s="253"/>
      <c r="AA40" s="219"/>
      <c r="AB40" s="219"/>
    </row>
    <row r="41" spans="1:28" ht="15.75" customHeight="1">
      <c r="A41" s="166"/>
      <c r="B41" s="38"/>
      <c r="C41" s="138"/>
      <c r="D41" s="38" t="s">
        <v>224</v>
      </c>
      <c r="E41" s="38"/>
      <c r="F41" s="38"/>
      <c r="G41" s="38"/>
      <c r="H41" s="38"/>
      <c r="I41" s="470">
        <f>(G10/12)*('DU1'!C6)*(1/M22)</f>
        <v>0.21513764042861241</v>
      </c>
      <c r="J41" s="470"/>
      <c r="K41" s="470">
        <f>(G10/12)*('DU1'!C6)*(1/M28)</f>
        <v>0.21623979849245265</v>
      </c>
      <c r="L41" s="470"/>
      <c r="M41" s="470">
        <f>(G10/12)*('DU1'!C6)*(1/M34)</f>
        <v>0.24521593149044132</v>
      </c>
      <c r="N41" s="470"/>
      <c r="O41" s="167"/>
      <c r="S41" s="219"/>
      <c r="T41" s="219"/>
      <c r="U41" s="219"/>
      <c r="V41" s="219"/>
      <c r="W41" s="219"/>
      <c r="X41" s="219"/>
      <c r="Y41" s="219"/>
      <c r="Z41" s="253"/>
      <c r="AA41" s="219"/>
      <c r="AB41" s="219"/>
    </row>
    <row r="42" spans="1:28" ht="15.75" customHeight="1">
      <c r="A42" s="166"/>
      <c r="B42" s="38"/>
      <c r="C42" s="138"/>
      <c r="D42" s="38" t="s">
        <v>146</v>
      </c>
      <c r="E42" s="38"/>
      <c r="F42" s="38"/>
      <c r="G42" s="38"/>
      <c r="H42" s="38"/>
      <c r="I42" s="466">
        <f>$L15*I41</f>
        <v>161.35323032142261</v>
      </c>
      <c r="J42" s="466"/>
      <c r="K42" s="466">
        <f>$L15*K41</f>
        <v>162.17984886930262</v>
      </c>
      <c r="L42" s="466"/>
      <c r="M42" s="466">
        <f>$L15*M41</f>
        <v>183.91194861778916</v>
      </c>
      <c r="N42" s="466"/>
      <c r="O42" s="167"/>
      <c r="S42" s="219"/>
      <c r="T42" s="219"/>
      <c r="U42" s="219"/>
      <c r="V42" s="219"/>
      <c r="W42" s="219"/>
      <c r="X42" s="219"/>
      <c r="Y42" s="219"/>
      <c r="Z42" s="253"/>
      <c r="AA42" s="219"/>
      <c r="AB42" s="219"/>
    </row>
    <row r="43" spans="1:28" ht="7.9" customHeight="1">
      <c r="A43" s="166"/>
      <c r="B43" s="38"/>
      <c r="C43" s="138"/>
      <c r="D43" s="38"/>
      <c r="E43" s="38"/>
      <c r="F43" s="38"/>
      <c r="G43" s="38"/>
      <c r="H43" s="38"/>
      <c r="I43" s="394"/>
      <c r="J43" s="394"/>
      <c r="K43" s="394"/>
      <c r="L43" s="394"/>
      <c r="M43" s="394"/>
      <c r="N43" s="394"/>
      <c r="O43" s="167"/>
      <c r="S43" s="219"/>
      <c r="T43" s="219"/>
      <c r="U43" s="219"/>
      <c r="V43" s="219"/>
      <c r="W43" s="219"/>
      <c r="X43" s="219"/>
      <c r="Y43" s="219"/>
      <c r="Z43" s="253"/>
      <c r="AA43" s="219"/>
      <c r="AB43" s="219"/>
    </row>
    <row r="44" spans="1:28" ht="15.75" customHeight="1">
      <c r="A44" s="166"/>
      <c r="B44" s="38"/>
      <c r="C44" s="138"/>
      <c r="D44" s="38" t="s">
        <v>148</v>
      </c>
      <c r="E44" s="38"/>
      <c r="F44" s="38"/>
      <c r="G44" s="38"/>
      <c r="H44" s="38"/>
      <c r="I44" s="466">
        <f>I39-I42</f>
        <v>11.456079352821064</v>
      </c>
      <c r="J44" s="466"/>
      <c r="K44" s="466">
        <f aca="true" t="shared" si="3" ref="K44">K39-K42</f>
        <v>25.563598678023823</v>
      </c>
      <c r="L44" s="466"/>
      <c r="M44" s="466">
        <f aca="true" t="shared" si="4" ref="M44">M39-M42</f>
        <v>18.850974733323397</v>
      </c>
      <c r="N44" s="466"/>
      <c r="O44" s="167"/>
      <c r="S44" s="219"/>
      <c r="T44" s="219"/>
      <c r="U44" s="219"/>
      <c r="V44" s="219"/>
      <c r="W44" s="219"/>
      <c r="X44" s="219"/>
      <c r="Y44" s="219"/>
      <c r="Z44" s="253"/>
      <c r="AA44" s="219"/>
      <c r="AB44" s="219"/>
    </row>
    <row r="45" spans="1:28" ht="15.75" customHeight="1">
      <c r="A45" s="166"/>
      <c r="B45" s="38"/>
      <c r="C45" s="138"/>
      <c r="D45" s="38" t="s">
        <v>147</v>
      </c>
      <c r="E45" s="38"/>
      <c r="F45" s="38"/>
      <c r="G45" s="38"/>
      <c r="H45" s="38"/>
      <c r="I45" s="468">
        <f>ROUNDUP(K22/(I39-I42),0)</f>
        <v>20</v>
      </c>
      <c r="J45" s="468"/>
      <c r="K45" s="468">
        <f>ROUNDUP(K28/(K39-K42),0)</f>
        <v>91</v>
      </c>
      <c r="L45" s="468"/>
      <c r="M45" s="468">
        <f>ROUNDUP(K34/(M39-M42),0)</f>
        <v>117</v>
      </c>
      <c r="N45" s="468"/>
      <c r="O45" s="167"/>
      <c r="S45" s="219"/>
      <c r="T45" s="219"/>
      <c r="U45" s="219"/>
      <c r="V45" s="219"/>
      <c r="W45" s="219"/>
      <c r="X45" s="219"/>
      <c r="Y45" s="219"/>
      <c r="Z45" s="253"/>
      <c r="AA45" s="219"/>
      <c r="AB45" s="219"/>
    </row>
    <row r="46" spans="1:28" ht="8.1" customHeight="1" thickBot="1">
      <c r="A46" s="325"/>
      <c r="B46" s="144"/>
      <c r="C46" s="143"/>
      <c r="D46" s="144"/>
      <c r="E46" s="413"/>
      <c r="F46" s="413"/>
      <c r="G46" s="144"/>
      <c r="H46" s="144"/>
      <c r="I46" s="144"/>
      <c r="J46" s="144"/>
      <c r="K46" s="412"/>
      <c r="L46" s="144"/>
      <c r="M46" s="144"/>
      <c r="N46" s="144"/>
      <c r="O46" s="331"/>
      <c r="T46" s="219"/>
      <c r="U46" s="219"/>
      <c r="V46" s="219"/>
      <c r="W46" s="219"/>
      <c r="X46" s="219"/>
      <c r="Y46" s="219"/>
      <c r="Z46" s="253"/>
      <c r="AA46" s="219"/>
      <c r="AB46" s="219"/>
    </row>
    <row r="47" spans="1:29" ht="12" customHeight="1">
      <c r="A47" s="166"/>
      <c r="B47" s="149" t="s">
        <v>55</v>
      </c>
      <c r="C47" s="414"/>
      <c r="D47" s="229"/>
      <c r="E47" s="302"/>
      <c r="F47" s="302"/>
      <c r="G47" s="302"/>
      <c r="H47" s="302"/>
      <c r="I47" s="302"/>
      <c r="J47" s="303"/>
      <c r="K47" s="304"/>
      <c r="L47" s="305"/>
      <c r="M47" s="306"/>
      <c r="N47" s="310"/>
      <c r="O47" s="167"/>
      <c r="P47" s="38"/>
      <c r="Q47" s="38"/>
      <c r="R47" s="38"/>
      <c r="S47" s="457"/>
      <c r="T47" s="230"/>
      <c r="U47" s="230"/>
      <c r="V47" s="232"/>
      <c r="W47" s="465"/>
      <c r="X47" s="465"/>
      <c r="Y47" s="456"/>
      <c r="Z47" s="456"/>
      <c r="AA47" s="456"/>
      <c r="AB47" s="197"/>
      <c r="AC47" s="38"/>
    </row>
    <row r="48" spans="1:29" ht="12" customHeight="1">
      <c r="A48" s="166"/>
      <c r="B48" s="150"/>
      <c r="C48" s="415"/>
      <c r="D48" s="231"/>
      <c r="E48" s="302"/>
      <c r="F48" s="302"/>
      <c r="G48" s="302"/>
      <c r="H48" s="302"/>
      <c r="I48" s="302"/>
      <c r="J48" s="308"/>
      <c r="K48" s="309"/>
      <c r="L48" s="310"/>
      <c r="M48" s="310"/>
      <c r="N48" s="310"/>
      <c r="O48" s="167"/>
      <c r="P48" s="38"/>
      <c r="Q48" s="38"/>
      <c r="R48" s="38"/>
      <c r="S48" s="457"/>
      <c r="T48" s="230"/>
      <c r="U48" s="230"/>
      <c r="V48" s="232"/>
      <c r="W48" s="465"/>
      <c r="X48" s="465"/>
      <c r="Y48" s="232"/>
      <c r="Z48" s="232"/>
      <c r="AA48" s="232"/>
      <c r="AB48" s="197"/>
      <c r="AC48" s="38"/>
    </row>
    <row r="49" spans="1:29" ht="12" customHeight="1" thickBot="1">
      <c r="A49" s="233"/>
      <c r="B49" s="234"/>
      <c r="C49" s="416"/>
      <c r="D49" s="235"/>
      <c r="E49" s="367"/>
      <c r="F49" s="367"/>
      <c r="G49" s="367"/>
      <c r="H49" s="367"/>
      <c r="I49" s="367"/>
      <c r="J49" s="367"/>
      <c r="K49" s="368"/>
      <c r="L49" s="369"/>
      <c r="M49" s="370"/>
      <c r="N49" s="370"/>
      <c r="O49" s="240"/>
      <c r="P49" s="38"/>
      <c r="Q49" s="38"/>
      <c r="R49" s="38"/>
      <c r="S49" s="241"/>
      <c r="T49" s="241"/>
      <c r="U49" s="241"/>
      <c r="V49" s="242"/>
      <c r="W49" s="243"/>
      <c r="X49" s="232"/>
      <c r="Y49" s="244"/>
      <c r="Z49" s="242"/>
      <c r="AA49" s="242"/>
      <c r="AB49" s="197"/>
      <c r="AC49" s="38"/>
    </row>
    <row r="50" spans="2:29" ht="16.5" thickTop="1">
      <c r="B50" s="38"/>
      <c r="C50" s="38"/>
      <c r="D50" s="64"/>
      <c r="E50" s="64"/>
      <c r="F50" s="64"/>
      <c r="G50" s="64"/>
      <c r="H50" s="64"/>
      <c r="I50" s="64"/>
      <c r="J50" s="64"/>
      <c r="K50" s="222"/>
      <c r="L50" s="153"/>
      <c r="N50" s="38"/>
      <c r="O50" s="38"/>
      <c r="P50" s="38"/>
      <c r="Q50" s="38"/>
      <c r="R50" s="38"/>
      <c r="S50" s="241"/>
      <c r="T50" s="241"/>
      <c r="U50" s="241"/>
      <c r="V50" s="242"/>
      <c r="W50" s="243"/>
      <c r="X50" s="232"/>
      <c r="Y50" s="244"/>
      <c r="Z50" s="242"/>
      <c r="AA50" s="242"/>
      <c r="AB50" s="197"/>
      <c r="AC50" s="38"/>
    </row>
    <row r="51" spans="2:29" ht="15.75">
      <c r="B51" s="38"/>
      <c r="C51" s="38"/>
      <c r="D51" s="64"/>
      <c r="E51" s="64"/>
      <c r="F51" s="64"/>
      <c r="G51" s="64"/>
      <c r="H51" s="64"/>
      <c r="I51" s="64"/>
      <c r="J51" s="64"/>
      <c r="K51" s="222"/>
      <c r="L51" s="245"/>
      <c r="M51" s="245"/>
      <c r="N51" s="245"/>
      <c r="O51" s="38"/>
      <c r="P51" s="38"/>
      <c r="Q51" s="38"/>
      <c r="R51" s="38"/>
      <c r="S51" s="241"/>
      <c r="T51" s="241"/>
      <c r="U51" s="241"/>
      <c r="V51" s="242"/>
      <c r="W51" s="243"/>
      <c r="X51" s="232"/>
      <c r="Y51" s="244"/>
      <c r="Z51" s="242"/>
      <c r="AA51" s="242"/>
      <c r="AB51" s="197"/>
      <c r="AC51" s="38"/>
    </row>
    <row r="52" spans="2:29" ht="15.75">
      <c r="B52" s="38"/>
      <c r="C52" s="38"/>
      <c r="D52" s="64"/>
      <c r="E52" s="64"/>
      <c r="F52" s="64"/>
      <c r="G52" s="64"/>
      <c r="H52" s="64"/>
      <c r="I52" s="64"/>
      <c r="J52" s="64"/>
      <c r="K52" s="222"/>
      <c r="L52" s="245"/>
      <c r="M52" s="246"/>
      <c r="N52" s="247"/>
      <c r="O52" s="38"/>
      <c r="P52" s="38"/>
      <c r="Q52" s="38"/>
      <c r="R52" s="38"/>
      <c r="S52" s="241"/>
      <c r="T52" s="241"/>
      <c r="U52" s="241"/>
      <c r="V52" s="242"/>
      <c r="W52" s="243"/>
      <c r="X52" s="232"/>
      <c r="Y52" s="244"/>
      <c r="Z52" s="242"/>
      <c r="AA52" s="242"/>
      <c r="AB52" s="197"/>
      <c r="AC52" s="38"/>
    </row>
    <row r="53" spans="2:29" ht="15.75">
      <c r="B53" s="38"/>
      <c r="C53" s="38"/>
      <c r="D53" s="64"/>
      <c r="E53" s="64"/>
      <c r="F53" s="64"/>
      <c r="G53" s="64"/>
      <c r="H53" s="64"/>
      <c r="I53" s="64"/>
      <c r="J53" s="64"/>
      <c r="K53" s="222"/>
      <c r="L53" s="245"/>
      <c r="M53" s="246"/>
      <c r="N53" s="247"/>
      <c r="O53" s="38"/>
      <c r="P53" s="38"/>
      <c r="Q53" s="38"/>
      <c r="R53" s="38"/>
      <c r="S53" s="241"/>
      <c r="T53" s="241"/>
      <c r="U53" s="241"/>
      <c r="V53" s="242"/>
      <c r="W53" s="243"/>
      <c r="X53" s="232"/>
      <c r="Y53" s="244"/>
      <c r="Z53" s="242"/>
      <c r="AA53" s="242"/>
      <c r="AB53" s="197"/>
      <c r="AC53" s="38"/>
    </row>
    <row r="54" spans="2:29" ht="15.75">
      <c r="B54" s="38"/>
      <c r="C54" s="38"/>
      <c r="D54" s="64"/>
      <c r="E54" s="64"/>
      <c r="F54" s="64"/>
      <c r="G54" s="64"/>
      <c r="H54" s="64"/>
      <c r="I54" s="64"/>
      <c r="J54" s="64"/>
      <c r="K54" s="222"/>
      <c r="L54" s="38"/>
      <c r="M54" s="246"/>
      <c r="N54" s="38"/>
      <c r="O54" s="38"/>
      <c r="P54" s="38"/>
      <c r="Q54" s="38"/>
      <c r="R54" s="38"/>
      <c r="S54" s="241"/>
      <c r="T54" s="241"/>
      <c r="U54" s="241"/>
      <c r="V54" s="242"/>
      <c r="W54" s="243"/>
      <c r="X54" s="232"/>
      <c r="Y54" s="244"/>
      <c r="Z54" s="242"/>
      <c r="AA54" s="242"/>
      <c r="AB54" s="197"/>
      <c r="AC54" s="38"/>
    </row>
    <row r="55" spans="2:29" ht="15.75">
      <c r="B55" s="38"/>
      <c r="C55" s="38"/>
      <c r="D55" s="64"/>
      <c r="E55" s="64"/>
      <c r="F55" s="64"/>
      <c r="G55" s="64"/>
      <c r="H55" s="64"/>
      <c r="I55" s="64"/>
      <c r="J55" s="64"/>
      <c r="K55" s="222"/>
      <c r="L55" s="248"/>
      <c r="M55" s="247"/>
      <c r="N55" s="38"/>
      <c r="O55" s="38"/>
      <c r="P55" s="38"/>
      <c r="Q55" s="38"/>
      <c r="R55" s="38"/>
      <c r="S55" s="241"/>
      <c r="T55" s="241"/>
      <c r="U55" s="241"/>
      <c r="V55" s="242"/>
      <c r="W55" s="243"/>
      <c r="X55" s="232"/>
      <c r="Y55" s="244"/>
      <c r="Z55" s="242"/>
      <c r="AA55" s="242"/>
      <c r="AB55" s="197"/>
      <c r="AC55" s="38"/>
    </row>
    <row r="56" spans="2:29" ht="15.75">
      <c r="B56" s="38"/>
      <c r="C56" s="38"/>
      <c r="D56" s="213"/>
      <c r="E56" s="213"/>
      <c r="F56" s="213"/>
      <c r="G56" s="213"/>
      <c r="H56" s="213"/>
      <c r="I56" s="213"/>
      <c r="J56" s="213"/>
      <c r="K56" s="222"/>
      <c r="L56" s="248"/>
      <c r="M56" s="247"/>
      <c r="N56" s="38"/>
      <c r="O56" s="38"/>
      <c r="P56" s="38"/>
      <c r="Q56" s="38"/>
      <c r="R56" s="38"/>
      <c r="S56" s="241"/>
      <c r="T56" s="241"/>
      <c r="U56" s="241"/>
      <c r="V56" s="242"/>
      <c r="W56" s="243"/>
      <c r="X56" s="232"/>
      <c r="Y56" s="244"/>
      <c r="Z56" s="242"/>
      <c r="AA56" s="242"/>
      <c r="AB56" s="197"/>
      <c r="AC56" s="38"/>
    </row>
    <row r="57" spans="2:29" ht="15.75">
      <c r="B57" s="38"/>
      <c r="C57" s="38"/>
      <c r="D57" s="213"/>
      <c r="E57" s="213"/>
      <c r="F57" s="213"/>
      <c r="G57" s="213"/>
      <c r="H57" s="213"/>
      <c r="I57" s="213"/>
      <c r="J57" s="213"/>
      <c r="K57" s="222"/>
      <c r="L57" s="249"/>
      <c r="M57" s="247"/>
      <c r="N57" s="38"/>
      <c r="O57" s="38"/>
      <c r="P57" s="38"/>
      <c r="Q57" s="38"/>
      <c r="R57" s="38"/>
      <c r="S57" s="241"/>
      <c r="T57" s="241"/>
      <c r="U57" s="241"/>
      <c r="V57" s="242"/>
      <c r="W57" s="243"/>
      <c r="X57" s="232"/>
      <c r="Y57" s="244"/>
      <c r="Z57" s="242"/>
      <c r="AA57" s="242"/>
      <c r="AB57" s="197"/>
      <c r="AC57" s="38"/>
    </row>
    <row r="58" spans="2:29" ht="15.75">
      <c r="B58" s="38"/>
      <c r="C58" s="38"/>
      <c r="D58" s="213"/>
      <c r="E58" s="213"/>
      <c r="F58" s="213"/>
      <c r="G58" s="213"/>
      <c r="H58" s="213"/>
      <c r="I58" s="213"/>
      <c r="J58" s="213"/>
      <c r="K58" s="222"/>
      <c r="L58" s="249"/>
      <c r="M58" s="247"/>
      <c r="N58" s="38"/>
      <c r="O58" s="38"/>
      <c r="P58" s="38"/>
      <c r="Q58" s="38"/>
      <c r="R58" s="38"/>
      <c r="S58" s="241"/>
      <c r="T58" s="241"/>
      <c r="U58" s="241"/>
      <c r="V58" s="242"/>
      <c r="W58" s="243"/>
      <c r="X58" s="232"/>
      <c r="Y58" s="244"/>
      <c r="Z58" s="242"/>
      <c r="AA58" s="242"/>
      <c r="AB58" s="197"/>
      <c r="AC58" s="38"/>
    </row>
    <row r="59" spans="2:29" ht="15.75">
      <c r="B59" s="38"/>
      <c r="C59" s="38"/>
      <c r="D59" s="64"/>
      <c r="E59" s="64"/>
      <c r="F59" s="64"/>
      <c r="G59" s="64"/>
      <c r="H59" s="64"/>
      <c r="I59" s="64"/>
      <c r="J59" s="64"/>
      <c r="K59" s="222"/>
      <c r="L59" s="156"/>
      <c r="M59" s="247"/>
      <c r="N59" s="38"/>
      <c r="O59" s="38"/>
      <c r="P59" s="38"/>
      <c r="Q59" s="38"/>
      <c r="R59" s="38"/>
      <c r="S59" s="241"/>
      <c r="T59" s="241"/>
      <c r="U59" s="241"/>
      <c r="V59" s="242"/>
      <c r="W59" s="243"/>
      <c r="X59" s="232"/>
      <c r="Y59" s="244"/>
      <c r="Z59" s="242"/>
      <c r="AA59" s="242"/>
      <c r="AB59" s="197"/>
      <c r="AC59" s="38"/>
    </row>
    <row r="60" spans="2:29" ht="15.75">
      <c r="B60" s="38"/>
      <c r="C60" s="38"/>
      <c r="D60" s="213"/>
      <c r="E60" s="213"/>
      <c r="F60" s="213"/>
      <c r="G60" s="213"/>
      <c r="H60" s="213"/>
      <c r="I60" s="213"/>
      <c r="J60" s="213"/>
      <c r="K60" s="222"/>
      <c r="L60" s="250"/>
      <c r="M60" s="247"/>
      <c r="N60" s="38"/>
      <c r="O60" s="38"/>
      <c r="P60" s="38"/>
      <c r="Q60" s="38"/>
      <c r="R60" s="38"/>
      <c r="S60" s="241"/>
      <c r="T60" s="241"/>
      <c r="U60" s="241"/>
      <c r="V60" s="242"/>
      <c r="W60" s="243"/>
      <c r="X60" s="232"/>
      <c r="Y60" s="244"/>
      <c r="Z60" s="242"/>
      <c r="AA60" s="242"/>
      <c r="AB60" s="197"/>
      <c r="AC60" s="38"/>
    </row>
    <row r="61" spans="2:29" ht="15.75">
      <c r="B61" s="38"/>
      <c r="C61" s="38"/>
      <c r="D61" s="64"/>
      <c r="E61" s="64"/>
      <c r="F61" s="64"/>
      <c r="G61" s="64"/>
      <c r="H61" s="64"/>
      <c r="I61" s="64"/>
      <c r="J61" s="64"/>
      <c r="K61" s="222"/>
      <c r="L61" s="245"/>
      <c r="M61" s="246"/>
      <c r="N61" s="38"/>
      <c r="O61" s="38"/>
      <c r="P61" s="38"/>
      <c r="Q61" s="38"/>
      <c r="R61" s="38"/>
      <c r="S61" s="197"/>
      <c r="T61" s="197"/>
      <c r="U61" s="197"/>
      <c r="V61" s="202"/>
      <c r="W61" s="202"/>
      <c r="X61" s="202"/>
      <c r="Y61" s="202"/>
      <c r="Z61" s="202"/>
      <c r="AA61" s="202"/>
      <c r="AB61" s="197"/>
      <c r="AC61" s="38"/>
    </row>
    <row r="62" spans="2:29" ht="15">
      <c r="B62" s="38"/>
      <c r="C62" s="38"/>
      <c r="D62" s="38"/>
      <c r="E62" s="38"/>
      <c r="F62" s="38"/>
      <c r="G62" s="38"/>
      <c r="H62" s="38"/>
      <c r="I62" s="38"/>
      <c r="J62" s="38"/>
      <c r="K62" s="38"/>
      <c r="L62" s="38"/>
      <c r="M62" s="38"/>
      <c r="N62" s="38"/>
      <c r="O62" s="38"/>
      <c r="P62" s="38"/>
      <c r="Q62" s="38"/>
      <c r="R62" s="38"/>
      <c r="S62" s="199"/>
      <c r="T62" s="199"/>
      <c r="U62" s="199"/>
      <c r="V62" s="202"/>
      <c r="W62" s="202"/>
      <c r="X62" s="202"/>
      <c r="Y62" s="202"/>
      <c r="Z62" s="202"/>
      <c r="AA62" s="202"/>
      <c r="AB62" s="197"/>
      <c r="AC62" s="38"/>
    </row>
    <row r="63" spans="2:29" ht="15">
      <c r="B63" s="38"/>
      <c r="C63" s="38"/>
      <c r="D63" s="38"/>
      <c r="E63" s="38"/>
      <c r="F63" s="38"/>
      <c r="G63" s="38"/>
      <c r="H63" s="38"/>
      <c r="I63" s="38"/>
      <c r="J63" s="38"/>
      <c r="K63" s="38"/>
      <c r="L63" s="38"/>
      <c r="M63" s="38"/>
      <c r="N63" s="38"/>
      <c r="O63" s="38"/>
      <c r="P63" s="38"/>
      <c r="Q63" s="38"/>
      <c r="R63" s="38"/>
      <c r="S63" s="251"/>
      <c r="T63" s="251"/>
      <c r="U63" s="251"/>
      <c r="V63" s="202"/>
      <c r="W63" s="202"/>
      <c r="X63" s="202"/>
      <c r="Y63" s="202"/>
      <c r="Z63" s="202"/>
      <c r="AA63" s="251"/>
      <c r="AB63" s="197"/>
      <c r="AC63" s="38"/>
    </row>
    <row r="64" spans="2:29" ht="15">
      <c r="B64" s="38"/>
      <c r="C64" s="38"/>
      <c r="D64" s="38"/>
      <c r="E64" s="38"/>
      <c r="F64" s="38"/>
      <c r="G64" s="38"/>
      <c r="H64" s="38"/>
      <c r="I64" s="38"/>
      <c r="J64" s="38"/>
      <c r="K64" s="38"/>
      <c r="L64" s="38"/>
      <c r="M64" s="38"/>
      <c r="N64" s="38"/>
      <c r="O64" s="38"/>
      <c r="P64" s="38"/>
      <c r="Q64" s="38"/>
      <c r="R64" s="38"/>
      <c r="S64" s="251"/>
      <c r="T64" s="251"/>
      <c r="U64" s="251"/>
      <c r="V64" s="202"/>
      <c r="W64" s="202"/>
      <c r="X64" s="202"/>
      <c r="Y64" s="202"/>
      <c r="Z64" s="202"/>
      <c r="AA64" s="251"/>
      <c r="AB64" s="197"/>
      <c r="AC64" s="38"/>
    </row>
    <row r="65" spans="18:29" ht="15">
      <c r="R65" s="38"/>
      <c r="S65" s="38"/>
      <c r="T65" s="38"/>
      <c r="U65" s="38"/>
      <c r="V65" s="202"/>
      <c r="W65" s="202"/>
      <c r="X65" s="202"/>
      <c r="Y65" s="202"/>
      <c r="Z65" s="202"/>
      <c r="AA65" s="38"/>
      <c r="AB65" s="197"/>
      <c r="AC65" s="38"/>
    </row>
    <row r="66" ht="15">
      <c r="R66" s="38"/>
    </row>
  </sheetData>
  <sheetProtection selectLockedCells="1"/>
  <mergeCells count="95">
    <mergeCell ref="L10:M10"/>
    <mergeCell ref="L11:M11"/>
    <mergeCell ref="L12:M12"/>
    <mergeCell ref="L13:M13"/>
    <mergeCell ref="L14:M14"/>
    <mergeCell ref="L15:M15"/>
    <mergeCell ref="I45:J45"/>
    <mergeCell ref="I38:J38"/>
    <mergeCell ref="I39:J39"/>
    <mergeCell ref="I40:J40"/>
    <mergeCell ref="I41:J41"/>
    <mergeCell ref="I42:J42"/>
    <mergeCell ref="K42:L42"/>
    <mergeCell ref="K45:L45"/>
    <mergeCell ref="I32:J32"/>
    <mergeCell ref="K32:L32"/>
    <mergeCell ref="M32:N32"/>
    <mergeCell ref="M38:N38"/>
    <mergeCell ref="M39:N39"/>
    <mergeCell ref="M27:N27"/>
    <mergeCell ref="I33:J33"/>
    <mergeCell ref="D22:F22"/>
    <mergeCell ref="I22:J22"/>
    <mergeCell ref="K22:L22"/>
    <mergeCell ref="M22:N22"/>
    <mergeCell ref="D21:F21"/>
    <mergeCell ref="I21:J21"/>
    <mergeCell ref="K21:L21"/>
    <mergeCell ref="M21:N21"/>
    <mergeCell ref="D28:F28"/>
    <mergeCell ref="I28:J28"/>
    <mergeCell ref="K28:L28"/>
    <mergeCell ref="M28:N28"/>
    <mergeCell ref="D30:F30"/>
    <mergeCell ref="I30:J30"/>
    <mergeCell ref="K30:L30"/>
    <mergeCell ref="M30:N30"/>
    <mergeCell ref="D27:F27"/>
    <mergeCell ref="I27:J27"/>
    <mergeCell ref="K27:L27"/>
    <mergeCell ref="D24:F24"/>
    <mergeCell ref="I24:J24"/>
    <mergeCell ref="K24:L24"/>
    <mergeCell ref="D26:F26"/>
    <mergeCell ref="I26:J26"/>
    <mergeCell ref="K26:L26"/>
    <mergeCell ref="D25:F25"/>
    <mergeCell ref="I25:J25"/>
    <mergeCell ref="K25:L25"/>
    <mergeCell ref="D20:F20"/>
    <mergeCell ref="I20:J20"/>
    <mergeCell ref="K20:L20"/>
    <mergeCell ref="M20:N20"/>
    <mergeCell ref="D34:F34"/>
    <mergeCell ref="I34:J34"/>
    <mergeCell ref="K34:L34"/>
    <mergeCell ref="M34:N34"/>
    <mergeCell ref="D33:F33"/>
    <mergeCell ref="K33:L33"/>
    <mergeCell ref="M33:N33"/>
    <mergeCell ref="D31:F31"/>
    <mergeCell ref="I31:J31"/>
    <mergeCell ref="K31:L31"/>
    <mergeCell ref="M31:N31"/>
    <mergeCell ref="D32:F32"/>
    <mergeCell ref="D18:F18"/>
    <mergeCell ref="I18:J18"/>
    <mergeCell ref="K18:L18"/>
    <mergeCell ref="M18:N18"/>
    <mergeCell ref="D19:F19"/>
    <mergeCell ref="I19:J19"/>
    <mergeCell ref="K19:L19"/>
    <mergeCell ref="M19:N19"/>
    <mergeCell ref="K39:L39"/>
    <mergeCell ref="K40:L40"/>
    <mergeCell ref="K41:L41"/>
    <mergeCell ref="M41:N41"/>
    <mergeCell ref="M24:N24"/>
    <mergeCell ref="M25:N25"/>
    <mergeCell ref="B5:N7"/>
    <mergeCell ref="Y47:AA47"/>
    <mergeCell ref="B2:N2"/>
    <mergeCell ref="S47:S48"/>
    <mergeCell ref="W47:W48"/>
    <mergeCell ref="X47:X48"/>
    <mergeCell ref="I44:J44"/>
    <mergeCell ref="K44:L44"/>
    <mergeCell ref="M44:N44"/>
    <mergeCell ref="M26:N26"/>
    <mergeCell ref="M45:N45"/>
    <mergeCell ref="M40:N40"/>
    <mergeCell ref="K37:L37"/>
    <mergeCell ref="I37:J37"/>
    <mergeCell ref="M42:N42"/>
    <mergeCell ref="K38:L38"/>
  </mergeCells>
  <printOptions/>
  <pageMargins left="0.7" right="0.7" top="0.75" bottom="0.75" header="0.3" footer="0.3"/>
  <pageSetup horizontalDpi="600" verticalDpi="600" orientation="portrait" scale="8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6"/>
  <sheetViews>
    <sheetView zoomScale="55" zoomScaleNormal="55" zoomScaleSheetLayoutView="55" workbookViewId="0" topLeftCell="B1">
      <selection activeCell="C28" sqref="C28"/>
    </sheetView>
  </sheetViews>
  <sheetFormatPr defaultColWidth="8.8984375" defaultRowHeight="15"/>
  <cols>
    <col min="1" max="1" width="8.796875" style="6" hidden="1" customWidth="1"/>
    <col min="2" max="2" width="25.796875" style="8" customWidth="1"/>
    <col min="3" max="3" width="80.69921875" style="6" customWidth="1"/>
    <col min="4" max="4" width="80.69921875" style="1" customWidth="1"/>
    <col min="5" max="5" width="4.796875" style="1" customWidth="1"/>
    <col min="6" max="7" width="12.796875" style="2" customWidth="1"/>
    <col min="8" max="9" width="8.8984375" style="2" customWidth="1"/>
    <col min="10" max="10" width="52.19921875" style="2" customWidth="1"/>
    <col min="11" max="33" width="8.8984375" style="2" customWidth="1"/>
    <col min="34" max="16384" width="8.8984375" style="2" customWidth="1"/>
  </cols>
  <sheetData>
    <row r="1" spans="1:5" s="9" customFormat="1" ht="15">
      <c r="A1" s="6"/>
      <c r="B1" s="350" t="s">
        <v>126</v>
      </c>
      <c r="C1" s="351" t="s">
        <v>127</v>
      </c>
      <c r="D1" s="349" t="s">
        <v>128</v>
      </c>
      <c r="E1" s="1"/>
    </row>
    <row r="2" spans="1:5" s="9" customFormat="1" ht="15">
      <c r="A2" s="6"/>
      <c r="B2" s="294" t="s">
        <v>105</v>
      </c>
      <c r="D2" s="1"/>
      <c r="E2" s="1"/>
    </row>
    <row r="3" spans="1:5" s="9" customFormat="1" ht="15">
      <c r="A3" s="6"/>
      <c r="B3" s="68" t="s">
        <v>44</v>
      </c>
      <c r="C3" s="9" t="s">
        <v>130</v>
      </c>
      <c r="D3" s="403" t="s">
        <v>236</v>
      </c>
      <c r="E3" s="1"/>
    </row>
    <row r="4" spans="1:5" s="423" customFormat="1" ht="15">
      <c r="A4" s="422"/>
      <c r="B4" s="291" t="s">
        <v>45</v>
      </c>
      <c r="C4" s="423" t="s">
        <v>131</v>
      </c>
      <c r="D4" s="291" t="s">
        <v>237</v>
      </c>
      <c r="E4" s="1"/>
    </row>
    <row r="5" spans="1:5" s="423" customFormat="1" ht="15">
      <c r="A5" s="422"/>
      <c r="B5" s="291" t="s">
        <v>125</v>
      </c>
      <c r="C5" s="424" t="s">
        <v>129</v>
      </c>
      <c r="D5" s="291" t="s">
        <v>238</v>
      </c>
      <c r="E5" s="1"/>
    </row>
    <row r="6" spans="1:5" s="423" customFormat="1" ht="15">
      <c r="A6" s="422"/>
      <c r="B6" s="291" t="s">
        <v>244</v>
      </c>
      <c r="C6" s="425" t="s">
        <v>243</v>
      </c>
      <c r="D6" s="291" t="s">
        <v>239</v>
      </c>
      <c r="E6" s="1"/>
    </row>
    <row r="7" spans="1:5" s="423" customFormat="1" ht="15">
      <c r="A7" s="422"/>
      <c r="B7" s="291" t="s">
        <v>241</v>
      </c>
      <c r="C7" s="425" t="s">
        <v>242</v>
      </c>
      <c r="D7" s="291" t="s">
        <v>240</v>
      </c>
      <c r="E7" s="1"/>
    </row>
    <row r="8" spans="1:5" s="9" customFormat="1" ht="15">
      <c r="A8" s="6"/>
      <c r="B8" s="68"/>
      <c r="C8" s="7"/>
      <c r="D8" s="291"/>
      <c r="E8" s="1"/>
    </row>
    <row r="9" spans="1:5" s="9" customFormat="1" ht="15">
      <c r="A9" s="6"/>
      <c r="B9" s="68"/>
      <c r="C9" s="7"/>
      <c r="D9" s="291"/>
      <c r="E9" s="1"/>
    </row>
    <row r="10" spans="1:5" s="9" customFormat="1" ht="15">
      <c r="A10" s="6"/>
      <c r="B10" s="68"/>
      <c r="C10" s="7"/>
      <c r="D10" s="291"/>
      <c r="E10" s="1"/>
    </row>
    <row r="11" spans="1:5" s="9" customFormat="1" ht="15">
      <c r="A11" s="6"/>
      <c r="B11" s="290"/>
      <c r="C11" s="7"/>
      <c r="D11" s="1"/>
      <c r="E11" s="1"/>
    </row>
    <row r="12" ht="15">
      <c r="B12" s="294" t="s">
        <v>76</v>
      </c>
    </row>
    <row r="13" spans="2:4" ht="15">
      <c r="B13" s="68" t="s">
        <v>106</v>
      </c>
      <c r="C13" s="6" t="s">
        <v>132</v>
      </c>
      <c r="D13" s="6" t="s">
        <v>132</v>
      </c>
    </row>
    <row r="14" spans="2:4" ht="15">
      <c r="B14" s="68" t="s">
        <v>150</v>
      </c>
      <c r="C14" s="6" t="s">
        <v>133</v>
      </c>
      <c r="D14" s="6" t="s">
        <v>133</v>
      </c>
    </row>
    <row r="15" spans="2:4" ht="15">
      <c r="B15" s="68" t="s">
        <v>107</v>
      </c>
      <c r="C15" s="6" t="s">
        <v>135</v>
      </c>
      <c r="D15" s="6" t="s">
        <v>135</v>
      </c>
    </row>
    <row r="16" spans="2:4" ht="15">
      <c r="B16" s="68" t="s">
        <v>108</v>
      </c>
      <c r="C16" s="6" t="s">
        <v>134</v>
      </c>
      <c r="D16" s="6" t="s">
        <v>134</v>
      </c>
    </row>
  </sheetData>
  <sheetProtection selectLockedCells="1"/>
  <printOptions/>
  <pageMargins left="0.7" right="0.7" top="0.75" bottom="0.75" header="0.3" footer="0.3"/>
  <pageSetup horizontalDpi="1200" verticalDpi="1200" orientation="portrait" scale="69" r:id="rId1"/>
  <colBreaks count="1" manualBreakCount="1">
    <brk id="4"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3"/>
  <sheetViews>
    <sheetView workbookViewId="0" topLeftCell="A1">
      <selection activeCell="B15" sqref="B15"/>
    </sheetView>
  </sheetViews>
  <sheetFormatPr defaultColWidth="8.796875" defaultRowHeight="15"/>
  <sheetData>
    <row r="1" spans="1:20" ht="15">
      <c r="A1" s="485" t="s">
        <v>153</v>
      </c>
      <c r="B1" s="485"/>
      <c r="E1" s="485" t="s">
        <v>154</v>
      </c>
      <c r="F1" s="485"/>
      <c r="G1" s="389"/>
      <c r="I1" s="485">
        <v>1</v>
      </c>
      <c r="J1" s="485"/>
      <c r="K1" s="485"/>
      <c r="L1" s="485">
        <v>2</v>
      </c>
      <c r="M1" s="485"/>
      <c r="N1" s="485"/>
      <c r="O1" s="485">
        <v>3</v>
      </c>
      <c r="P1" s="485"/>
      <c r="Q1" s="485"/>
      <c r="R1" s="389"/>
      <c r="T1" s="389" t="s">
        <v>186</v>
      </c>
    </row>
    <row r="2" spans="1:21" ht="15">
      <c r="A2" t="str">
        <f>OR1!A6</f>
        <v>Field 1</v>
      </c>
      <c r="B2" t="str">
        <f>IF(A2=0,"",A2)</f>
        <v>Field 1</v>
      </c>
      <c r="E2">
        <f>'DU1'!I37</f>
        <v>88</v>
      </c>
      <c r="F2" s="377">
        <f>E2/100</f>
        <v>0.88</v>
      </c>
      <c r="G2" s="377"/>
      <c r="H2" t="s">
        <v>174</v>
      </c>
      <c r="I2" t="e">
        <f>'S1'!$F22*'S1'!$C$6</f>
        <v>#VALUE!</v>
      </c>
      <c r="J2" t="e">
        <f>'S1'!$H22*'S1'!$C$6</f>
        <v>#VALUE!</v>
      </c>
      <c r="K2" t="e">
        <f>'S1'!$L22*'S1'!$C$6</f>
        <v>#VALUE!</v>
      </c>
      <c r="L2" t="e">
        <f>'S2'!$F22*'S2'!$C$6</f>
        <v>#VALUE!</v>
      </c>
      <c r="M2" t="e">
        <f>'S2'!$H22*'S2'!$C$6</f>
        <v>#VALUE!</v>
      </c>
      <c r="N2" t="e">
        <f>'S2'!$L22*'S2'!$C$6</f>
        <v>#VALUE!</v>
      </c>
      <c r="O2" t="e">
        <f>'S3'!$F22*'S3'!$C$6</f>
        <v>#VALUE!</v>
      </c>
      <c r="P2" t="e">
        <f>'S3'!$H22*'S3'!$C$6</f>
        <v>#VALUE!</v>
      </c>
      <c r="Q2" t="e">
        <f>'S3'!$L22*'S3'!$C$6</f>
        <v>#VALUE!</v>
      </c>
      <c r="R2">
        <f>'S1'!$C$6+'S2'!$C$6+'S3'!$C$6</f>
        <v>6</v>
      </c>
      <c r="S2" t="e">
        <f>(I2+L2+O2)/$R2</f>
        <v>#VALUE!</v>
      </c>
      <c r="T2" t="e">
        <f>(J2+M2+P2)/$R2</f>
        <v>#VALUE!</v>
      </c>
      <c r="U2" t="e">
        <f>(K2+N2+Q2)/$R2</f>
        <v>#VALUE!</v>
      </c>
    </row>
    <row r="3" spans="1:21" ht="15">
      <c r="A3" t="str">
        <f>OR2!A6</f>
        <v>Field 2</v>
      </c>
      <c r="B3" t="str">
        <f>IF(A3=0,"",CONCATENATE(" , ",A3))</f>
        <v xml:space="preserve"> , Field 2</v>
      </c>
      <c r="E3">
        <f>'DU2'!I37</f>
        <v>81</v>
      </c>
      <c r="F3" s="377">
        <f aca="true" t="shared" si="0" ref="F3:F4">E3/100</f>
        <v>0.81</v>
      </c>
      <c r="G3" s="377"/>
      <c r="H3" t="s">
        <v>175</v>
      </c>
      <c r="I3" t="e">
        <f>'S1'!$F23*'S1'!$C$6</f>
        <v>#VALUE!</v>
      </c>
      <c r="J3" t="e">
        <f>'S1'!$H23*'S1'!$C$6</f>
        <v>#VALUE!</v>
      </c>
      <c r="K3" t="e">
        <f>'S1'!$L23*'S1'!$C$6</f>
        <v>#VALUE!</v>
      </c>
      <c r="L3" t="e">
        <f>'S2'!$F23*'S2'!$C$6</f>
        <v>#VALUE!</v>
      </c>
      <c r="M3" t="e">
        <f>'S2'!$H23*'S2'!$C$6</f>
        <v>#VALUE!</v>
      </c>
      <c r="N3" t="e">
        <f>'S2'!$L23*'S2'!$C$6</f>
        <v>#VALUE!</v>
      </c>
      <c r="O3" t="e">
        <f>'S3'!$F23*'S3'!$C$6</f>
        <v>#VALUE!</v>
      </c>
      <c r="P3" t="e">
        <f>'S3'!$H23*'S3'!$C$6</f>
        <v>#VALUE!</v>
      </c>
      <c r="Q3" t="e">
        <f>'S3'!$L23*'S3'!$C$6</f>
        <v>#VALUE!</v>
      </c>
      <c r="R3">
        <f>'S1'!$C$6+'S2'!$C$6+'S3'!$C$6</f>
        <v>6</v>
      </c>
      <c r="S3" t="e">
        <f aca="true" t="shared" si="1" ref="S3:S13">(I3+L3+O3)/$R3</f>
        <v>#VALUE!</v>
      </c>
      <c r="T3" t="e">
        <f aca="true" t="shared" si="2" ref="T3:T13">(J3+M3+P3)/$R3</f>
        <v>#VALUE!</v>
      </c>
      <c r="U3" t="e">
        <f aca="true" t="shared" si="3" ref="U3:U13">(K3+N3+Q3)/$R3</f>
        <v>#VALUE!</v>
      </c>
    </row>
    <row r="4" spans="1:21" ht="15">
      <c r="A4" t="str">
        <f>OR3!A6</f>
        <v>Field 3</v>
      </c>
      <c r="B4" t="str">
        <f>IF(A4=0,"",CONCATENATE(" , ",A4))</f>
        <v xml:space="preserve"> , Field 3</v>
      </c>
      <c r="E4">
        <f>'DU3'!I37</f>
        <v>75</v>
      </c>
      <c r="F4" s="377">
        <f t="shared" si="0"/>
        <v>0.75</v>
      </c>
      <c r="G4" s="377"/>
      <c r="H4" t="s">
        <v>176</v>
      </c>
      <c r="I4" t="e">
        <f>'S1'!$F24*'S1'!$C$6</f>
        <v>#VALUE!</v>
      </c>
      <c r="J4" t="e">
        <f>'S1'!$H24*'S1'!$C$6</f>
        <v>#VALUE!</v>
      </c>
      <c r="K4" t="e">
        <f>'S1'!$L24*'S1'!$C$6</f>
        <v>#VALUE!</v>
      </c>
      <c r="L4" t="e">
        <f>'S2'!$F24*'S2'!$C$6</f>
        <v>#VALUE!</v>
      </c>
      <c r="M4" t="e">
        <f>'S2'!$H24*'S2'!$C$6</f>
        <v>#VALUE!</v>
      </c>
      <c r="N4" t="e">
        <f>'S2'!$L24*'S2'!$C$6</f>
        <v>#VALUE!</v>
      </c>
      <c r="O4" t="e">
        <f>'S3'!$F24*'S3'!$C$6</f>
        <v>#VALUE!</v>
      </c>
      <c r="P4" t="e">
        <f>'S3'!$H24*'S3'!$C$6</f>
        <v>#VALUE!</v>
      </c>
      <c r="Q4" t="e">
        <f>'S3'!$L24*'S3'!$C$6</f>
        <v>#VALUE!</v>
      </c>
      <c r="R4">
        <f>'S1'!$C$6+'S2'!$C$6+'S3'!$C$6</f>
        <v>6</v>
      </c>
      <c r="S4" t="e">
        <f t="shared" si="1"/>
        <v>#VALUE!</v>
      </c>
      <c r="T4" t="e">
        <f t="shared" si="2"/>
        <v>#VALUE!</v>
      </c>
      <c r="U4" t="e">
        <f t="shared" si="3"/>
        <v>#VALUE!</v>
      </c>
    </row>
    <row r="5" spans="1:21" ht="15">
      <c r="A5" t="str">
        <f>CONCATENATE(B2,B3,B4)</f>
        <v>Field 1 , Field 2 , Field 3</v>
      </c>
      <c r="F5" s="377"/>
      <c r="G5" s="377"/>
      <c r="H5" t="s">
        <v>177</v>
      </c>
      <c r="I5">
        <f>'S1'!$F25*'S1'!$C$6</f>
        <v>0.062388591800356524</v>
      </c>
      <c r="J5">
        <f>'S1'!$H25*'S1'!$C$6</f>
        <v>0.06026170798898073</v>
      </c>
      <c r="K5">
        <f>'S1'!$L25*'S1'!$C$6</f>
        <v>1</v>
      </c>
      <c r="L5">
        <f>'S2'!$F25*'S2'!$C$6</f>
        <v>0.062388591800356524</v>
      </c>
      <c r="M5">
        <f>'S2'!$H25*'S2'!$C$6</f>
        <v>0.06546950991395437</v>
      </c>
      <c r="N5">
        <f>'S2'!$L25*'S2'!$C$6</f>
        <v>0.88</v>
      </c>
      <c r="O5">
        <f>'S3'!$F25*'S3'!$C$6</f>
        <v>0.062388591800356524</v>
      </c>
      <c r="P5">
        <f>'S3'!$H25*'S3'!$C$6</f>
        <v>0.07070707070707072</v>
      </c>
      <c r="Q5">
        <f>'S3'!$L25*'S3'!$C$6</f>
        <v>0.88</v>
      </c>
      <c r="R5">
        <f>'S1'!$C$6+'S2'!$C$6+'S3'!$C$6</f>
        <v>6</v>
      </c>
      <c r="S5">
        <f t="shared" si="1"/>
        <v>0.031194295900178262</v>
      </c>
      <c r="T5">
        <f t="shared" si="2"/>
        <v>0.0327397147683343</v>
      </c>
      <c r="U5">
        <f t="shared" si="3"/>
        <v>0.45999999999999996</v>
      </c>
    </row>
    <row r="6" spans="6:21" ht="15">
      <c r="F6" s="377"/>
      <c r="G6" s="377"/>
      <c r="H6" t="s">
        <v>178</v>
      </c>
      <c r="I6">
        <f>'S1'!$F26*'S1'!$C$6</f>
        <v>0.12477718360071305</v>
      </c>
      <c r="J6">
        <f>'S1'!$H26*'S1'!$C$6</f>
        <v>0.12052341597796146</v>
      </c>
      <c r="K6">
        <f>'S1'!$L26*'S1'!$C$6</f>
        <v>1</v>
      </c>
      <c r="L6">
        <f>'S2'!$F26*'S2'!$C$6</f>
        <v>0.12477718360071305</v>
      </c>
      <c r="M6">
        <f>'S2'!$H26*'S2'!$C$6</f>
        <v>0.13093901982790873</v>
      </c>
      <c r="N6">
        <f>'S2'!$L26*'S2'!$C$6</f>
        <v>0.88</v>
      </c>
      <c r="O6">
        <f>'S3'!$F26*'S3'!$C$6</f>
        <v>0.12477718360071305</v>
      </c>
      <c r="P6">
        <f>'S3'!$H26*'S3'!$C$6</f>
        <v>0.14141414141414144</v>
      </c>
      <c r="Q6">
        <f>'S3'!$L26*'S3'!$C$6</f>
        <v>0.88</v>
      </c>
      <c r="R6">
        <f>'S1'!$C$6+'S2'!$C$6+'S3'!$C$6</f>
        <v>6</v>
      </c>
      <c r="S6">
        <f t="shared" si="1"/>
        <v>0.062388591800356524</v>
      </c>
      <c r="T6">
        <f t="shared" si="2"/>
        <v>0.0654794295366686</v>
      </c>
      <c r="U6">
        <f t="shared" si="3"/>
        <v>0.45999999999999996</v>
      </c>
    </row>
    <row r="7" spans="1:21" ht="15">
      <c r="A7" t="str">
        <f>OR1!A7</f>
        <v>Strawberries</v>
      </c>
      <c r="B7" t="str">
        <f>A7</f>
        <v>Strawberries</v>
      </c>
      <c r="H7" t="s">
        <v>179</v>
      </c>
      <c r="I7">
        <f>'S1'!$F27*'S1'!$C$6</f>
        <v>0.3119429590017826</v>
      </c>
      <c r="J7">
        <f>'S1'!$H27*'S1'!$C$6</f>
        <v>0.30130853994490364</v>
      </c>
      <c r="K7">
        <f>'S1'!$L27*'S1'!$C$6</f>
        <v>1</v>
      </c>
      <c r="L7">
        <f>'S2'!$F27*'S2'!$C$6</f>
        <v>0.3119429590017826</v>
      </c>
      <c r="M7">
        <f>'S2'!$H27*'S2'!$C$6</f>
        <v>0.3273475495697718</v>
      </c>
      <c r="N7">
        <f>'S2'!$L27*'S2'!$C$6</f>
        <v>0.88</v>
      </c>
      <c r="O7">
        <f>'S3'!$F27*'S3'!$C$6</f>
        <v>0.3119429590017826</v>
      </c>
      <c r="P7">
        <f>'S3'!$H27*'S3'!$C$6</f>
        <v>0.35353535353535354</v>
      </c>
      <c r="Q7">
        <f>'S3'!$L27*'S3'!$C$6</f>
        <v>0.88</v>
      </c>
      <c r="R7">
        <f>'S1'!$C$6+'S2'!$C$6+'S3'!$C$6</f>
        <v>6</v>
      </c>
      <c r="S7">
        <f t="shared" si="1"/>
        <v>0.1559714795008913</v>
      </c>
      <c r="T7">
        <f t="shared" si="2"/>
        <v>0.1636985738416715</v>
      </c>
      <c r="U7">
        <f t="shared" si="3"/>
        <v>0.45999999999999996</v>
      </c>
    </row>
    <row r="8" spans="1:21" ht="15">
      <c r="A8" t="str">
        <f>OR2!A7</f>
        <v>Strawberries</v>
      </c>
      <c r="B8" t="str">
        <f>IF(A8=A7,"",CONCATENATE(", ",A8))</f>
        <v/>
      </c>
      <c r="H8" t="s">
        <v>180</v>
      </c>
      <c r="I8">
        <f>'S1'!$F28*'S1'!$C$6</f>
        <v>0.18716577540106955</v>
      </c>
      <c r="J8">
        <f>'S1'!$H28*'S1'!$C$6</f>
        <v>0.18078512396694219</v>
      </c>
      <c r="K8">
        <f>'S1'!$L28*'S1'!$C$6</f>
        <v>1</v>
      </c>
      <c r="L8">
        <f>'S2'!$F28*'S2'!$C$6</f>
        <v>0.18716577540106955</v>
      </c>
      <c r="M8">
        <f>'S2'!$H28*'S2'!$C$6</f>
        <v>0.19640852974186307</v>
      </c>
      <c r="N8">
        <f>'S2'!$L28*'S2'!$C$6</f>
        <v>0.88</v>
      </c>
      <c r="O8">
        <f>'S3'!$F28*'S3'!$C$6</f>
        <v>0.18716577540106955</v>
      </c>
      <c r="P8">
        <f>'S3'!$H28*'S3'!$C$6</f>
        <v>0.2121212121212121</v>
      </c>
      <c r="Q8">
        <f>'S3'!$L28*'S3'!$C$6</f>
        <v>0.88</v>
      </c>
      <c r="R8">
        <f>'S1'!$C$6+'S2'!$C$6+'S3'!$C$6</f>
        <v>6</v>
      </c>
      <c r="S8">
        <f t="shared" si="1"/>
        <v>0.09358288770053476</v>
      </c>
      <c r="T8">
        <f t="shared" si="2"/>
        <v>0.09821914430500289</v>
      </c>
      <c r="U8">
        <f t="shared" si="3"/>
        <v>0.45999999999999996</v>
      </c>
    </row>
    <row r="9" spans="1:21" ht="15">
      <c r="A9" t="str">
        <f>OR3!A7</f>
        <v>Strawberries</v>
      </c>
      <c r="B9" t="str">
        <f>IF(OR(A9=A7,A9=A8),"",CONCATENATE(", ",A9))</f>
        <v/>
      </c>
      <c r="H9" t="s">
        <v>181</v>
      </c>
      <c r="I9">
        <f>'S1'!$F29*'S1'!$C$6</f>
        <v>0.12477718360071305</v>
      </c>
      <c r="J9">
        <f>'S1'!$H29*'S1'!$C$6</f>
        <v>0.12052341597796146</v>
      </c>
      <c r="K9">
        <f>'S1'!$L29*'S1'!$C$6</f>
        <v>1</v>
      </c>
      <c r="L9">
        <f>'S2'!$F29*'S2'!$C$6</f>
        <v>0.12477718360071305</v>
      </c>
      <c r="M9">
        <f>'S2'!$H29*'S2'!$C$6</f>
        <v>0.13093901982790873</v>
      </c>
      <c r="N9">
        <f>'S2'!$L29*'S2'!$C$6</f>
        <v>0.88</v>
      </c>
      <c r="O9">
        <f>'S3'!$F29*'S3'!$C$6</f>
        <v>0.12477718360071305</v>
      </c>
      <c r="P9">
        <f>'S3'!$H29*'S3'!$C$6</f>
        <v>0.14141414141414144</v>
      </c>
      <c r="Q9">
        <f>'S3'!$L29*'S3'!$C$6</f>
        <v>0.88</v>
      </c>
      <c r="R9">
        <f>'S1'!$C$6+'S2'!$C$6+'S3'!$C$6</f>
        <v>6</v>
      </c>
      <c r="S9">
        <f t="shared" si="1"/>
        <v>0.062388591800356524</v>
      </c>
      <c r="T9">
        <f t="shared" si="2"/>
        <v>0.0654794295366686</v>
      </c>
      <c r="U9">
        <f t="shared" si="3"/>
        <v>0.45999999999999996</v>
      </c>
    </row>
    <row r="10" spans="2:21" ht="15">
      <c r="B10" t="str">
        <f>CONCATENATE(B7,B8,B9)</f>
        <v>Strawberries</v>
      </c>
      <c r="H10" t="s">
        <v>182</v>
      </c>
      <c r="I10" t="e">
        <f>'S1'!$F30*'S1'!$C$6</f>
        <v>#VALUE!</v>
      </c>
      <c r="J10" t="e">
        <f>'S1'!$H30*'S1'!$C$6</f>
        <v>#VALUE!</v>
      </c>
      <c r="K10" t="e">
        <f>'S1'!$L30*'S1'!$C$6</f>
        <v>#VALUE!</v>
      </c>
      <c r="L10" t="e">
        <f>'S2'!$F30*'S2'!$C$6</f>
        <v>#VALUE!</v>
      </c>
      <c r="M10" t="e">
        <f>'S2'!$H30*'S2'!$C$6</f>
        <v>#VALUE!</v>
      </c>
      <c r="N10" t="e">
        <f>'S2'!$L30*'S2'!$C$6</f>
        <v>#VALUE!</v>
      </c>
      <c r="O10" t="e">
        <f>'S3'!$F30*'S3'!$C$6</f>
        <v>#VALUE!</v>
      </c>
      <c r="P10" t="e">
        <f>'S3'!$H30*'S3'!$C$6</f>
        <v>#VALUE!</v>
      </c>
      <c r="Q10" t="e">
        <f>'S3'!$L30*'S3'!$C$6</f>
        <v>#VALUE!</v>
      </c>
      <c r="R10">
        <f>'S1'!$C$6+'S2'!$C$6+'S3'!$C$6</f>
        <v>6</v>
      </c>
      <c r="S10" t="e">
        <f t="shared" si="1"/>
        <v>#VALUE!</v>
      </c>
      <c r="T10" t="e">
        <f t="shared" si="2"/>
        <v>#VALUE!</v>
      </c>
      <c r="U10" t="e">
        <f t="shared" si="3"/>
        <v>#VALUE!</v>
      </c>
    </row>
    <row r="11" spans="8:21" ht="15">
      <c r="H11" t="s">
        <v>183</v>
      </c>
      <c r="I11" t="e">
        <f>'S1'!$F31*'S1'!$C$6</f>
        <v>#VALUE!</v>
      </c>
      <c r="J11" t="e">
        <f>'S1'!$H31*'S1'!$C$6</f>
        <v>#VALUE!</v>
      </c>
      <c r="K11" t="e">
        <f>'S1'!$L31*'S1'!$C$6</f>
        <v>#VALUE!</v>
      </c>
      <c r="L11" t="e">
        <f>'S2'!$F31*'S2'!$C$6</f>
        <v>#VALUE!</v>
      </c>
      <c r="M11" t="e">
        <f>'S2'!$H31*'S2'!$C$6</f>
        <v>#VALUE!</v>
      </c>
      <c r="N11" t="e">
        <f>'S2'!$L31*'S2'!$C$6</f>
        <v>#VALUE!</v>
      </c>
      <c r="O11" t="e">
        <f>'S3'!$F31*'S3'!$C$6</f>
        <v>#VALUE!</v>
      </c>
      <c r="P11" t="e">
        <f>'S3'!$H31*'S3'!$C$6</f>
        <v>#VALUE!</v>
      </c>
      <c r="Q11" t="e">
        <f>'S3'!$L31*'S3'!$C$6</f>
        <v>#VALUE!</v>
      </c>
      <c r="R11">
        <f>'S1'!$C$6+'S2'!$C$6+'S3'!$C$6</f>
        <v>6</v>
      </c>
      <c r="S11" t="e">
        <f t="shared" si="1"/>
        <v>#VALUE!</v>
      </c>
      <c r="T11" t="e">
        <f t="shared" si="2"/>
        <v>#VALUE!</v>
      </c>
      <c r="U11" t="e">
        <f t="shared" si="3"/>
        <v>#VALUE!</v>
      </c>
    </row>
    <row r="12" spans="8:21" ht="15">
      <c r="H12" t="s">
        <v>184</v>
      </c>
      <c r="I12" t="e">
        <f>'S1'!$F32*'S1'!$C$6</f>
        <v>#VALUE!</v>
      </c>
      <c r="J12" t="e">
        <f>'S1'!$H32*'S1'!$C$6</f>
        <v>#VALUE!</v>
      </c>
      <c r="K12" t="e">
        <f>'S1'!$L32*'S1'!$C$6</f>
        <v>#VALUE!</v>
      </c>
      <c r="L12" t="e">
        <f>'S2'!$F32*'S2'!$C$6</f>
        <v>#VALUE!</v>
      </c>
      <c r="M12" t="e">
        <f>'S2'!$H32*'S2'!$C$6</f>
        <v>#VALUE!</v>
      </c>
      <c r="N12" t="e">
        <f>'S2'!$L32*'S2'!$C$6</f>
        <v>#VALUE!</v>
      </c>
      <c r="O12" t="e">
        <f>'S3'!$F32*'S3'!$C$6</f>
        <v>#VALUE!</v>
      </c>
      <c r="P12" t="e">
        <f>'S3'!$H32*'S3'!$C$6</f>
        <v>#VALUE!</v>
      </c>
      <c r="Q12" t="e">
        <f>'S3'!$L32*'S3'!$C$6</f>
        <v>#VALUE!</v>
      </c>
      <c r="R12">
        <f>'S1'!$C$6+'S2'!$C$6+'S3'!$C$6</f>
        <v>6</v>
      </c>
      <c r="S12" t="e">
        <f t="shared" si="1"/>
        <v>#VALUE!</v>
      </c>
      <c r="T12" t="e">
        <f t="shared" si="2"/>
        <v>#VALUE!</v>
      </c>
      <c r="U12" t="e">
        <f t="shared" si="3"/>
        <v>#VALUE!</v>
      </c>
    </row>
    <row r="13" spans="8:21" ht="15">
      <c r="H13" t="s">
        <v>185</v>
      </c>
      <c r="I13" t="e">
        <f>'S1'!$F33*'S1'!$C$6</f>
        <v>#VALUE!</v>
      </c>
      <c r="J13" t="e">
        <f>'S1'!$H33*'S1'!$C$6</f>
        <v>#VALUE!</v>
      </c>
      <c r="K13" t="e">
        <f>'S1'!$L33*'S1'!$C$6</f>
        <v>#VALUE!</v>
      </c>
      <c r="L13" t="e">
        <f>'S2'!$F33*'S2'!$C$6</f>
        <v>#VALUE!</v>
      </c>
      <c r="M13" t="e">
        <f>'S2'!$H33*'S2'!$C$6</f>
        <v>#VALUE!</v>
      </c>
      <c r="N13" t="e">
        <f>'S2'!$L33*'S2'!$C$6</f>
        <v>#VALUE!</v>
      </c>
      <c r="O13" t="e">
        <f>'S3'!$F33*'S3'!$C$6</f>
        <v>#VALUE!</v>
      </c>
      <c r="P13" t="e">
        <f>'S3'!$H33*'S3'!$C$6</f>
        <v>#VALUE!</v>
      </c>
      <c r="Q13" t="e">
        <f>'S3'!$L33*'S3'!$C$6</f>
        <v>#VALUE!</v>
      </c>
      <c r="R13">
        <f>'S1'!$C$6+'S2'!$C$6+'S3'!$C$6</f>
        <v>6</v>
      </c>
      <c r="S13" t="e">
        <f t="shared" si="1"/>
        <v>#VALUE!</v>
      </c>
      <c r="T13" t="e">
        <f t="shared" si="2"/>
        <v>#VALUE!</v>
      </c>
      <c r="U13" t="e">
        <f t="shared" si="3"/>
        <v>#VALUE!</v>
      </c>
    </row>
  </sheetData>
  <mergeCells count="5">
    <mergeCell ref="A1:B1"/>
    <mergeCell ref="E1:F1"/>
    <mergeCell ref="I1:K1"/>
    <mergeCell ref="L1:N1"/>
    <mergeCell ref="O1:Q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88"/>
  <sheetViews>
    <sheetView view="pageBreakPreview" zoomScale="70" zoomScaleSheetLayoutView="70" workbookViewId="0" topLeftCell="A35">
      <selection activeCell="A50" sqref="A50:G53"/>
    </sheetView>
  </sheetViews>
  <sheetFormatPr defaultColWidth="8.8984375" defaultRowHeight="15"/>
  <cols>
    <col min="1" max="1" width="5.796875" style="3" customWidth="1"/>
    <col min="2" max="2" width="10.796875" style="3" customWidth="1"/>
    <col min="3" max="3" width="22.19921875" style="3" customWidth="1"/>
    <col min="4" max="13" width="8.8984375" style="3" customWidth="1"/>
    <col min="14" max="16384" width="8.8984375" style="3" customWidth="1"/>
  </cols>
  <sheetData>
    <row r="1" spans="1:9" ht="18">
      <c r="A1" s="435" t="s">
        <v>46</v>
      </c>
      <c r="B1" s="435"/>
      <c r="C1" s="435"/>
      <c r="D1" s="435"/>
      <c r="E1" s="435"/>
      <c r="F1" s="435"/>
      <c r="G1" s="435"/>
      <c r="H1" s="435"/>
      <c r="I1" s="435"/>
    </row>
    <row r="2" spans="1:9" ht="8.1" customHeight="1">
      <c r="A2" s="10"/>
      <c r="B2" s="10"/>
      <c r="C2" s="10"/>
      <c r="D2" s="10"/>
      <c r="E2" s="10"/>
      <c r="F2" s="10"/>
      <c r="G2" s="10"/>
      <c r="H2" s="11"/>
      <c r="I2" s="11"/>
    </row>
    <row r="3" ht="8.1" customHeight="1"/>
    <row r="4" spans="1:3" ht="15.75">
      <c r="A4" s="3" t="s">
        <v>47</v>
      </c>
      <c r="C4" s="49" t="str">
        <f>Title!C11</f>
        <v>Grower Name</v>
      </c>
    </row>
    <row r="5" spans="1:3" ht="15.75">
      <c r="A5" s="3" t="s">
        <v>90</v>
      </c>
      <c r="C5" s="280" t="str">
        <f>Calcs!A5</f>
        <v>Field 1 , Field 2 , Field 3</v>
      </c>
    </row>
    <row r="6" spans="1:7" ht="15.75">
      <c r="A6" s="38" t="s">
        <v>48</v>
      </c>
      <c r="B6" s="38"/>
      <c r="C6" s="50" t="str">
        <f>Title!C12</f>
        <v>Strawberries</v>
      </c>
      <c r="D6" s="38"/>
      <c r="E6" s="38"/>
      <c r="F6" s="38"/>
      <c r="G6" s="38"/>
    </row>
    <row r="7" spans="1:7" ht="8.1" customHeight="1">
      <c r="A7" s="51"/>
      <c r="B7" s="51"/>
      <c r="C7" s="51"/>
      <c r="D7" s="51"/>
      <c r="E7" s="51"/>
      <c r="F7" s="51"/>
      <c r="G7" s="51"/>
    </row>
    <row r="8" ht="8.1" customHeight="1"/>
    <row r="9" spans="1:12" ht="15.75">
      <c r="A9" s="50" t="s">
        <v>49</v>
      </c>
      <c r="B9" s="50"/>
      <c r="C9" s="38"/>
      <c r="D9" s="38"/>
      <c r="E9" s="38"/>
      <c r="F9" s="38"/>
      <c r="G9" s="38"/>
      <c r="K9" s="52"/>
      <c r="L9" s="52"/>
    </row>
    <row r="10" spans="1:12" ht="15">
      <c r="A10" s="433" t="s">
        <v>248</v>
      </c>
      <c r="B10" s="433"/>
      <c r="C10" s="433"/>
      <c r="D10" s="433"/>
      <c r="E10" s="433"/>
      <c r="F10" s="433"/>
      <c r="G10" s="433"/>
      <c r="K10" s="52"/>
      <c r="L10" s="52"/>
    </row>
    <row r="11" spans="1:12" ht="15">
      <c r="A11" s="433"/>
      <c r="B11" s="433"/>
      <c r="C11" s="433"/>
      <c r="D11" s="433"/>
      <c r="E11" s="433"/>
      <c r="F11" s="433"/>
      <c r="G11" s="433"/>
      <c r="K11" s="52"/>
      <c r="L11" s="52"/>
    </row>
    <row r="12" spans="1:12" ht="8.1" customHeight="1">
      <c r="A12" s="53"/>
      <c r="B12" s="53"/>
      <c r="C12" s="53"/>
      <c r="D12" s="53"/>
      <c r="E12" s="53"/>
      <c r="F12" s="53"/>
      <c r="G12" s="53"/>
      <c r="K12" s="52"/>
      <c r="L12" s="52"/>
    </row>
    <row r="13" spans="11:12" ht="8.1" customHeight="1">
      <c r="K13" s="52"/>
      <c r="L13" s="52"/>
    </row>
    <row r="14" spans="1:12" ht="15.75">
      <c r="A14" s="49"/>
      <c r="B14" s="49"/>
      <c r="K14" s="52"/>
      <c r="L14" s="52"/>
    </row>
    <row r="15" spans="11:12" ht="15">
      <c r="K15" s="52"/>
      <c r="L15" s="52"/>
    </row>
    <row r="16" spans="1:12" ht="15.75">
      <c r="A16" s="49" t="s">
        <v>50</v>
      </c>
      <c r="K16" s="52"/>
      <c r="L16" s="52"/>
    </row>
    <row r="17" spans="11:12" ht="15">
      <c r="K17" s="52"/>
      <c r="L17" s="52"/>
    </row>
    <row r="18" spans="11:12" ht="15">
      <c r="K18" s="52"/>
      <c r="L18" s="52"/>
    </row>
    <row r="19" spans="11:12" ht="15">
      <c r="K19" s="52"/>
      <c r="L19" s="52"/>
    </row>
    <row r="20" spans="11:12" ht="15">
      <c r="K20" s="52"/>
      <c r="L20" s="52"/>
    </row>
    <row r="21" spans="11:12" ht="15">
      <c r="K21" s="52"/>
      <c r="L21" s="52"/>
    </row>
    <row r="22" spans="1:12" ht="15">
      <c r="A22" s="433" t="s">
        <v>249</v>
      </c>
      <c r="B22" s="433"/>
      <c r="C22" s="433"/>
      <c r="D22" s="433"/>
      <c r="E22" s="433"/>
      <c r="F22" s="433"/>
      <c r="G22" s="433"/>
      <c r="K22" s="52"/>
      <c r="L22" s="52"/>
    </row>
    <row r="23" spans="1:12" ht="15">
      <c r="A23" s="433"/>
      <c r="B23" s="433"/>
      <c r="C23" s="433"/>
      <c r="D23" s="433"/>
      <c r="E23" s="433"/>
      <c r="F23" s="433"/>
      <c r="G23" s="433"/>
      <c r="K23" s="52"/>
      <c r="L23" s="52"/>
    </row>
    <row r="24" spans="1:12" ht="15">
      <c r="A24" s="434"/>
      <c r="B24" s="434"/>
      <c r="C24" s="434"/>
      <c r="D24" s="434"/>
      <c r="E24" s="434"/>
      <c r="F24" s="434"/>
      <c r="G24" s="434"/>
      <c r="K24" s="52"/>
      <c r="L24" s="52"/>
    </row>
    <row r="25" spans="1:12" ht="15">
      <c r="A25" s="400"/>
      <c r="B25" s="400"/>
      <c r="C25" s="400"/>
      <c r="D25" s="400"/>
      <c r="E25" s="400"/>
      <c r="F25" s="400"/>
      <c r="G25" s="400"/>
      <c r="K25" s="52"/>
      <c r="L25" s="52"/>
    </row>
    <row r="26" spans="1:12" ht="15.75">
      <c r="A26" s="49" t="s">
        <v>51</v>
      </c>
      <c r="F26" s="55"/>
      <c r="G26" s="55"/>
      <c r="K26" s="52"/>
      <c r="L26" s="52"/>
    </row>
    <row r="27" spans="6:12" ht="15">
      <c r="F27" s="55"/>
      <c r="G27" s="55"/>
      <c r="K27" s="52"/>
      <c r="L27" s="52"/>
    </row>
    <row r="28" spans="11:12" ht="15">
      <c r="K28" s="52"/>
      <c r="L28" s="52"/>
    </row>
    <row r="29" spans="11:12" ht="15">
      <c r="K29" s="52"/>
      <c r="L29" s="52"/>
    </row>
    <row r="30" spans="11:12" ht="15">
      <c r="K30" s="52"/>
      <c r="L30" s="52"/>
    </row>
    <row r="31" spans="11:12" ht="15">
      <c r="K31" s="52"/>
      <c r="L31" s="52"/>
    </row>
    <row r="32" spans="11:12" ht="15">
      <c r="K32" s="52"/>
      <c r="L32" s="52"/>
    </row>
    <row r="33" spans="11:12" ht="15">
      <c r="K33" s="52"/>
      <c r="L33" s="52"/>
    </row>
    <row r="34" ht="15">
      <c r="K34" s="52"/>
    </row>
    <row r="35" ht="15">
      <c r="K35" s="52"/>
    </row>
    <row r="36" spans="1:11" ht="15">
      <c r="A36" s="433" t="s">
        <v>246</v>
      </c>
      <c r="B36" s="433"/>
      <c r="C36" s="433"/>
      <c r="D36" s="433"/>
      <c r="E36" s="433"/>
      <c r="F36" s="433"/>
      <c r="G36" s="433"/>
      <c r="K36" s="52"/>
    </row>
    <row r="37" spans="1:11" ht="15">
      <c r="A37" s="433"/>
      <c r="B37" s="433"/>
      <c r="C37" s="433"/>
      <c r="D37" s="433"/>
      <c r="E37" s="433"/>
      <c r="F37" s="433"/>
      <c r="G37" s="433"/>
      <c r="K37" s="52"/>
    </row>
    <row r="38" spans="1:11" ht="15">
      <c r="A38" s="433"/>
      <c r="B38" s="433"/>
      <c r="C38" s="433"/>
      <c r="D38" s="433"/>
      <c r="E38" s="433"/>
      <c r="F38" s="433"/>
      <c r="G38" s="433"/>
      <c r="K38" s="52"/>
    </row>
    <row r="39" spans="1:11" ht="15">
      <c r="A39" s="434"/>
      <c r="B39" s="434"/>
      <c r="C39" s="434"/>
      <c r="D39" s="434"/>
      <c r="E39" s="434"/>
      <c r="F39" s="434"/>
      <c r="G39" s="434"/>
      <c r="K39" s="52"/>
    </row>
    <row r="40" spans="1:11" ht="15">
      <c r="A40" s="400"/>
      <c r="B40" s="400"/>
      <c r="C40" s="400"/>
      <c r="D40" s="400"/>
      <c r="E40" s="400"/>
      <c r="F40" s="400"/>
      <c r="G40" s="400"/>
      <c r="K40" s="52"/>
    </row>
    <row r="41" spans="1:11" ht="15.75">
      <c r="A41" s="49" t="s">
        <v>149</v>
      </c>
      <c r="K41" s="52"/>
    </row>
    <row r="42" ht="15">
      <c r="K42" s="52"/>
    </row>
    <row r="43" ht="15">
      <c r="K43" s="52"/>
    </row>
    <row r="44" ht="15"/>
    <row r="45" ht="15"/>
    <row r="46" ht="15"/>
    <row r="47" ht="15"/>
    <row r="48" ht="45" customHeight="1">
      <c r="J48" s="56"/>
    </row>
    <row r="49" spans="1:10" ht="8.1" customHeight="1">
      <c r="A49" s="381"/>
      <c r="B49" s="381"/>
      <c r="C49" s="381"/>
      <c r="D49" s="381"/>
      <c r="E49" s="381"/>
      <c r="F49" s="381"/>
      <c r="G49" s="381"/>
      <c r="J49" s="56"/>
    </row>
    <row r="50" spans="1:10" ht="15" customHeight="1">
      <c r="A50" s="433" t="s">
        <v>247</v>
      </c>
      <c r="B50" s="433"/>
      <c r="C50" s="433"/>
      <c r="D50" s="433"/>
      <c r="E50" s="433"/>
      <c r="F50" s="433"/>
      <c r="G50" s="433"/>
      <c r="J50" s="56"/>
    </row>
    <row r="51" spans="1:10" ht="15" customHeight="1">
      <c r="A51" s="433"/>
      <c r="B51" s="433"/>
      <c r="C51" s="433"/>
      <c r="D51" s="433"/>
      <c r="E51" s="433"/>
      <c r="F51" s="433"/>
      <c r="G51" s="433"/>
      <c r="J51" s="56"/>
    </row>
    <row r="52" spans="1:10" ht="15" customHeight="1">
      <c r="A52" s="433"/>
      <c r="B52" s="433"/>
      <c r="C52" s="433"/>
      <c r="D52" s="433"/>
      <c r="E52" s="433"/>
      <c r="F52" s="433"/>
      <c r="G52" s="433"/>
      <c r="J52" s="56"/>
    </row>
    <row r="53" spans="1:10" ht="15" customHeight="1">
      <c r="A53" s="433"/>
      <c r="B53" s="433"/>
      <c r="C53" s="433"/>
      <c r="D53" s="433"/>
      <c r="E53" s="433"/>
      <c r="F53" s="433"/>
      <c r="G53" s="433"/>
      <c r="J53" s="56"/>
    </row>
    <row r="54" spans="1:10" ht="15" customHeight="1">
      <c r="A54" s="38"/>
      <c r="B54" s="38"/>
      <c r="C54" s="38"/>
      <c r="D54" s="38"/>
      <c r="E54" s="38"/>
      <c r="F54" s="38"/>
      <c r="G54" s="38"/>
      <c r="J54" s="56"/>
    </row>
    <row r="55" ht="15" customHeight="1">
      <c r="J55" s="56"/>
    </row>
    <row r="56" ht="15" customHeight="1">
      <c r="J56" s="56"/>
    </row>
    <row r="57" ht="15" customHeight="1">
      <c r="J57" s="56"/>
    </row>
    <row r="58" ht="15" customHeight="1">
      <c r="J58" s="56"/>
    </row>
    <row r="59" ht="15" customHeight="1">
      <c r="J59" s="56"/>
    </row>
    <row r="60" ht="15" customHeight="1">
      <c r="J60" s="56"/>
    </row>
    <row r="61" ht="15" customHeight="1">
      <c r="J61" s="56"/>
    </row>
    <row r="62" ht="15" customHeight="1">
      <c r="J62" s="56"/>
    </row>
    <row r="63" ht="15" customHeight="1">
      <c r="J63" s="56"/>
    </row>
    <row r="64" ht="15" customHeight="1">
      <c r="J64" s="56"/>
    </row>
    <row r="65" ht="15" customHeight="1">
      <c r="J65" s="56"/>
    </row>
    <row r="66" ht="15" customHeight="1">
      <c r="J66" s="56"/>
    </row>
    <row r="67" ht="15" customHeight="1">
      <c r="J67" s="56"/>
    </row>
    <row r="68" ht="15" customHeight="1">
      <c r="J68" s="56"/>
    </row>
    <row r="69" ht="15" customHeight="1">
      <c r="J69" s="56"/>
    </row>
    <row r="70" ht="15" customHeight="1">
      <c r="J70" s="56"/>
    </row>
    <row r="71" ht="15" customHeight="1">
      <c r="J71" s="56"/>
    </row>
    <row r="72" ht="15" customHeight="1">
      <c r="J72" s="56"/>
    </row>
    <row r="73" ht="15" customHeight="1">
      <c r="J73" s="56"/>
    </row>
    <row r="74" ht="15" customHeight="1">
      <c r="J74" s="56"/>
    </row>
    <row r="75" ht="15" customHeight="1">
      <c r="J75" s="56"/>
    </row>
    <row r="76" ht="15" customHeight="1">
      <c r="J76" s="56"/>
    </row>
    <row r="77" ht="15" customHeight="1">
      <c r="J77" s="56"/>
    </row>
    <row r="78" ht="15" customHeight="1">
      <c r="J78" s="56"/>
    </row>
    <row r="79" ht="15" customHeight="1">
      <c r="J79" s="56"/>
    </row>
    <row r="80" ht="15" customHeight="1">
      <c r="J80" s="56"/>
    </row>
    <row r="81" ht="15" customHeight="1">
      <c r="J81" s="56"/>
    </row>
    <row r="82" ht="15" customHeight="1">
      <c r="J82" s="56"/>
    </row>
    <row r="83" ht="15" customHeight="1">
      <c r="J83" s="56"/>
    </row>
    <row r="84" ht="15" customHeight="1">
      <c r="J84" s="56"/>
    </row>
    <row r="85" ht="15" customHeight="1">
      <c r="J85" s="56"/>
    </row>
    <row r="86" ht="15" customHeight="1">
      <c r="J86" s="56"/>
    </row>
    <row r="87" ht="15" customHeight="1">
      <c r="J87" s="56"/>
    </row>
    <row r="88" ht="15" customHeight="1">
      <c r="J88" s="56"/>
    </row>
  </sheetData>
  <sheetProtection selectLockedCells="1"/>
  <mergeCells count="5">
    <mergeCell ref="A22:G24"/>
    <mergeCell ref="A36:G39"/>
    <mergeCell ref="A50:G53"/>
    <mergeCell ref="A1:I1"/>
    <mergeCell ref="A10:G11"/>
  </mergeCells>
  <printOptions horizontalCentered="1"/>
  <pageMargins left="0.7" right="0.7" top="0.75" bottom="0.75" header="0.3" footer="0.3"/>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899"/>
  <sheetViews>
    <sheetView view="pageBreakPreview" zoomScale="70" zoomScaleSheetLayoutView="70" workbookViewId="0" topLeftCell="A1">
      <selection activeCell="G8" sqref="G8"/>
    </sheetView>
  </sheetViews>
  <sheetFormatPr defaultColWidth="8.8984375" defaultRowHeight="15"/>
  <cols>
    <col min="1" max="1" width="18.69921875" style="4" customWidth="1"/>
    <col min="2" max="2" width="14.69921875" style="4" customWidth="1"/>
    <col min="3" max="3" width="18.69921875" style="4" customWidth="1"/>
    <col min="4" max="4" width="14.69921875" style="4" customWidth="1"/>
    <col min="5" max="5" width="16.69921875" style="4" customWidth="1"/>
    <col min="6" max="6" width="12.796875" style="4" customWidth="1"/>
    <col min="7" max="7" width="88.19921875" style="4" customWidth="1"/>
    <col min="8" max="12" width="8.69921875" style="4" customWidth="1"/>
    <col min="13" max="34" width="8.8984375" style="4" customWidth="1"/>
    <col min="35" max="16384" width="8.8984375" style="4" customWidth="1"/>
  </cols>
  <sheetData>
    <row r="1" spans="7:35" ht="15" customHeight="1">
      <c r="G1" s="257"/>
      <c r="H1" s="258"/>
      <c r="I1" s="258"/>
      <c r="J1" s="258"/>
      <c r="K1" s="259"/>
      <c r="L1" s="259"/>
      <c r="M1" s="260"/>
      <c r="N1" s="260"/>
      <c r="O1" s="260"/>
      <c r="P1" s="260"/>
      <c r="Q1" s="260"/>
      <c r="R1" s="260"/>
      <c r="S1" s="260"/>
      <c r="T1" s="260"/>
      <c r="U1" s="260"/>
      <c r="V1" s="260"/>
      <c r="W1" s="260"/>
      <c r="X1" s="260"/>
      <c r="Y1" s="260"/>
      <c r="Z1" s="260"/>
      <c r="AA1" s="260"/>
      <c r="AB1" s="260"/>
      <c r="AC1" s="260"/>
      <c r="AD1" s="260"/>
      <c r="AE1" s="260"/>
      <c r="AF1" s="260"/>
      <c r="AG1" s="259"/>
      <c r="AH1" s="259"/>
      <c r="AI1" s="259"/>
    </row>
    <row r="2" spans="1:35" ht="15" customHeight="1">
      <c r="A2" s="63"/>
      <c r="E2" s="63"/>
      <c r="G2" s="257"/>
      <c r="H2" s="258"/>
      <c r="I2" s="258"/>
      <c r="J2" s="258"/>
      <c r="K2" s="259"/>
      <c r="L2" s="259"/>
      <c r="M2" s="260"/>
      <c r="N2" s="260"/>
      <c r="O2" s="260"/>
      <c r="P2" s="260"/>
      <c r="Q2" s="260"/>
      <c r="R2" s="260"/>
      <c r="S2" s="260"/>
      <c r="T2" s="260"/>
      <c r="U2" s="260"/>
      <c r="V2" s="260"/>
      <c r="W2" s="260"/>
      <c r="X2" s="260"/>
      <c r="Y2" s="260"/>
      <c r="Z2" s="260"/>
      <c r="AA2" s="260"/>
      <c r="AB2" s="260"/>
      <c r="AC2" s="260"/>
      <c r="AD2" s="260"/>
      <c r="AE2" s="260"/>
      <c r="AF2" s="260"/>
      <c r="AG2" s="259"/>
      <c r="AH2" s="259"/>
      <c r="AI2" s="259"/>
    </row>
    <row r="3" spans="1:35" ht="15" customHeight="1">
      <c r="A3" s="261"/>
      <c r="B3" s="261"/>
      <c r="C3" s="262"/>
      <c r="D3" s="261"/>
      <c r="E3" s="261"/>
      <c r="G3" s="257"/>
      <c r="H3" s="258"/>
      <c r="I3" s="258"/>
      <c r="J3" s="258"/>
      <c r="K3" s="259"/>
      <c r="L3" s="259"/>
      <c r="M3" s="260"/>
      <c r="N3" s="260"/>
      <c r="O3" s="260"/>
      <c r="P3" s="260"/>
      <c r="Q3" s="260"/>
      <c r="R3" s="260"/>
      <c r="S3" s="260"/>
      <c r="T3" s="260"/>
      <c r="U3" s="260"/>
      <c r="V3" s="260"/>
      <c r="W3" s="260"/>
      <c r="X3" s="260"/>
      <c r="Y3" s="260"/>
      <c r="Z3" s="260"/>
      <c r="AA3" s="260"/>
      <c r="AB3" s="260"/>
      <c r="AC3" s="260"/>
      <c r="AD3" s="260"/>
      <c r="AE3" s="260"/>
      <c r="AF3" s="260"/>
      <c r="AG3" s="259"/>
      <c r="AH3" s="259"/>
      <c r="AI3" s="259"/>
    </row>
    <row r="4" spans="1:35" ht="19.9" customHeight="1" thickBot="1">
      <c r="A4" s="261"/>
      <c r="B4" s="282"/>
      <c r="C4" s="283" t="s">
        <v>20</v>
      </c>
      <c r="D4" s="282"/>
      <c r="E4" s="261"/>
      <c r="H4" s="258"/>
      <c r="I4" s="258"/>
      <c r="J4" s="258"/>
      <c r="K4" s="259"/>
      <c r="L4" s="259"/>
      <c r="M4" s="260"/>
      <c r="N4" s="260"/>
      <c r="O4" s="260"/>
      <c r="P4" s="260"/>
      <c r="Q4" s="260"/>
      <c r="R4" s="260"/>
      <c r="S4" s="260"/>
      <c r="T4" s="260"/>
      <c r="U4" s="260"/>
      <c r="V4" s="260"/>
      <c r="W4" s="260"/>
      <c r="X4" s="260"/>
      <c r="Y4" s="260"/>
      <c r="Z4" s="260"/>
      <c r="AA4" s="260"/>
      <c r="AB4" s="260"/>
      <c r="AC4" s="260"/>
      <c r="AD4" s="260"/>
      <c r="AE4" s="260"/>
      <c r="AF4" s="260"/>
      <c r="AG4" s="259"/>
      <c r="AH4" s="259"/>
      <c r="AI4" s="259"/>
    </row>
    <row r="5" spans="1:35" ht="15" customHeight="1" thickTop="1">
      <c r="A5" s="261"/>
      <c r="B5" s="261"/>
      <c r="C5" s="261"/>
      <c r="D5" s="261"/>
      <c r="E5" s="261"/>
      <c r="H5" s="3"/>
      <c r="I5" s="52"/>
      <c r="J5" s="52"/>
      <c r="K5" s="3"/>
      <c r="L5" s="259"/>
      <c r="M5" s="260"/>
      <c r="N5" s="260"/>
      <c r="O5" s="260"/>
      <c r="P5" s="260"/>
      <c r="Q5" s="260"/>
      <c r="R5" s="260"/>
      <c r="S5" s="260"/>
      <c r="T5" s="260"/>
      <c r="U5" s="260"/>
      <c r="V5" s="260"/>
      <c r="W5" s="260"/>
      <c r="X5" s="260"/>
      <c r="Y5" s="260"/>
      <c r="Z5" s="260"/>
      <c r="AA5" s="260"/>
      <c r="AB5" s="260"/>
      <c r="AC5" s="260"/>
      <c r="AD5" s="260"/>
      <c r="AE5" s="260"/>
      <c r="AF5" s="260"/>
      <c r="AG5" s="259"/>
      <c r="AH5" s="259"/>
      <c r="AI5" s="259"/>
    </row>
    <row r="6" spans="1:35" ht="15" customHeight="1">
      <c r="A6" s="261"/>
      <c r="B6" s="261"/>
      <c r="C6" s="261"/>
      <c r="D6" s="261"/>
      <c r="E6" s="261"/>
      <c r="G6" s="54"/>
      <c r="H6" s="3"/>
      <c r="I6" s="52"/>
      <c r="J6" s="52"/>
      <c r="K6" s="3"/>
      <c r="L6" s="259"/>
      <c r="M6" s="260"/>
      <c r="N6" s="260"/>
      <c r="O6" s="260"/>
      <c r="P6" s="260"/>
      <c r="Q6" s="260"/>
      <c r="R6" s="260"/>
      <c r="S6" s="260"/>
      <c r="T6" s="260"/>
      <c r="U6" s="260"/>
      <c r="V6" s="260"/>
      <c r="W6" s="260"/>
      <c r="X6" s="260"/>
      <c r="Y6" s="260"/>
      <c r="Z6" s="260"/>
      <c r="AA6" s="260"/>
      <c r="AB6" s="260"/>
      <c r="AC6" s="260"/>
      <c r="AD6" s="260"/>
      <c r="AE6" s="260"/>
      <c r="AF6" s="260"/>
      <c r="AG6" s="259"/>
      <c r="AH6" s="259"/>
      <c r="AI6" s="259"/>
    </row>
    <row r="7" spans="1:35" ht="15.75">
      <c r="A7" s="263" t="s">
        <v>97</v>
      </c>
      <c r="B7" s="263"/>
      <c r="C7" s="263"/>
      <c r="D7" s="263"/>
      <c r="E7" s="267"/>
      <c r="G7" s="270"/>
      <c r="H7" s="3"/>
      <c r="I7" s="52"/>
      <c r="J7" s="52"/>
      <c r="K7" s="3"/>
      <c r="L7" s="262"/>
      <c r="M7" s="260"/>
      <c r="N7" s="260"/>
      <c r="O7" s="260"/>
      <c r="P7" s="260"/>
      <c r="Q7" s="260"/>
      <c r="R7" s="260"/>
      <c r="S7" s="260"/>
      <c r="T7" s="260"/>
      <c r="U7" s="260"/>
      <c r="V7" s="260"/>
      <c r="W7" s="260"/>
      <c r="X7" s="260"/>
      <c r="Y7" s="260"/>
      <c r="Z7" s="260"/>
      <c r="AA7" s="260"/>
      <c r="AB7" s="260"/>
      <c r="AC7" s="260"/>
      <c r="AD7" s="260"/>
      <c r="AE7" s="260"/>
      <c r="AF7" s="260"/>
      <c r="AG7" s="259"/>
      <c r="AH7" s="259"/>
      <c r="AI7" s="259"/>
    </row>
    <row r="8" spans="1:35" ht="29.25" thickBot="1">
      <c r="A8" s="281" t="s">
        <v>91</v>
      </c>
      <c r="B8" s="281" t="s">
        <v>92</v>
      </c>
      <c r="C8" s="281" t="s">
        <v>96</v>
      </c>
      <c r="D8" s="281" t="s">
        <v>93</v>
      </c>
      <c r="E8" s="281" t="s">
        <v>94</v>
      </c>
      <c r="G8" s="402"/>
      <c r="L8" s="259"/>
      <c r="M8" s="260"/>
      <c r="N8" s="260"/>
      <c r="O8" s="260"/>
      <c r="P8" s="260"/>
      <c r="Q8" s="260"/>
      <c r="R8" s="260"/>
      <c r="S8" s="260"/>
      <c r="T8" s="260"/>
      <c r="U8" s="260"/>
      <c r="V8" s="260"/>
      <c r="W8" s="260"/>
      <c r="X8" s="260"/>
      <c r="Y8" s="260"/>
      <c r="Z8" s="260"/>
      <c r="AA8" s="260"/>
      <c r="AB8" s="260"/>
      <c r="AC8" s="260"/>
      <c r="AD8" s="260"/>
      <c r="AE8" s="260"/>
      <c r="AF8" s="260"/>
      <c r="AG8" s="259"/>
      <c r="AH8" s="259"/>
      <c r="AI8" s="259"/>
    </row>
    <row r="9" spans="1:35" ht="15" customHeight="1" thickTop="1">
      <c r="A9" s="356" t="str">
        <f>OR1!A6</f>
        <v>Field 1</v>
      </c>
      <c r="B9" s="356" t="str">
        <f>OR1!A8</f>
        <v>IWM-XXX</v>
      </c>
      <c r="C9" s="359">
        <f>'DU1'!I37</f>
        <v>88</v>
      </c>
      <c r="D9" s="357">
        <f>'DU1'!C6</f>
        <v>2</v>
      </c>
      <c r="E9" s="371">
        <f>ROUND(Cost!I39-Cost!I42,-1)</f>
        <v>10</v>
      </c>
      <c r="G9" s="382"/>
      <c r="L9" s="265"/>
      <c r="M9" s="260"/>
      <c r="N9" s="260"/>
      <c r="O9" s="260"/>
      <c r="P9" s="260"/>
      <c r="Q9" s="260"/>
      <c r="R9" s="260"/>
      <c r="S9" s="260"/>
      <c r="T9" s="260"/>
      <c r="U9" s="260"/>
      <c r="V9" s="260"/>
      <c r="W9" s="260"/>
      <c r="X9" s="260"/>
      <c r="Y9" s="260"/>
      <c r="Z9" s="260"/>
      <c r="AA9" s="260"/>
      <c r="AB9" s="260"/>
      <c r="AC9" s="260"/>
      <c r="AD9" s="260"/>
      <c r="AE9" s="260"/>
      <c r="AF9" s="260"/>
      <c r="AG9" s="259"/>
      <c r="AH9" s="259"/>
      <c r="AI9" s="259"/>
    </row>
    <row r="10" spans="1:35" ht="15">
      <c r="A10" s="265" t="str">
        <f>OR2!A6</f>
        <v>Field 2</v>
      </c>
      <c r="B10" s="279" t="str">
        <f>OR1!A8</f>
        <v>IWM-XXX</v>
      </c>
      <c r="C10" s="269">
        <f>'DU2'!I37</f>
        <v>81</v>
      </c>
      <c r="D10" s="265">
        <f>'DU2'!C6</f>
        <v>2</v>
      </c>
      <c r="E10" s="372">
        <f>ROUND(Cost!K39-Cost!K42,-1)</f>
        <v>30</v>
      </c>
      <c r="G10" s="270"/>
      <c r="L10" s="265"/>
      <c r="M10" s="260"/>
      <c r="N10" s="260"/>
      <c r="O10" s="260"/>
      <c r="P10" s="260"/>
      <c r="Q10" s="260"/>
      <c r="R10" s="260"/>
      <c r="S10" s="260"/>
      <c r="T10" s="260"/>
      <c r="U10" s="260"/>
      <c r="V10" s="260"/>
      <c r="W10" s="260"/>
      <c r="X10" s="260"/>
      <c r="Y10" s="260"/>
      <c r="Z10" s="260"/>
      <c r="AA10" s="260"/>
      <c r="AB10" s="260"/>
      <c r="AC10" s="260"/>
      <c r="AD10" s="260"/>
      <c r="AE10" s="260"/>
      <c r="AF10" s="260"/>
      <c r="AG10" s="259"/>
      <c r="AH10" s="259"/>
      <c r="AI10" s="259"/>
    </row>
    <row r="11" spans="1:35" ht="15" thickBot="1">
      <c r="A11" s="358" t="str">
        <f>OR3!A6</f>
        <v>Field 3</v>
      </c>
      <c r="B11" s="358" t="str">
        <f>OR3!A8</f>
        <v>IWM-XXX</v>
      </c>
      <c r="C11" s="360">
        <f>'DU3'!I37</f>
        <v>75</v>
      </c>
      <c r="D11" s="358">
        <f>'DU3'!C6</f>
        <v>2</v>
      </c>
      <c r="E11" s="373">
        <f>ROUND(Cost!M39-Cost!M42,-1)</f>
        <v>20</v>
      </c>
      <c r="G11" s="270"/>
      <c r="L11" s="260"/>
      <c r="M11" s="260"/>
      <c r="N11" s="269"/>
      <c r="O11" s="269"/>
      <c r="P11" s="269"/>
      <c r="Q11" s="269"/>
      <c r="R11" s="269"/>
      <c r="S11" s="269"/>
      <c r="T11" s="269"/>
      <c r="U11" s="269"/>
      <c r="V11" s="269"/>
      <c r="W11" s="269"/>
      <c r="X11" s="269"/>
      <c r="Y11" s="269"/>
      <c r="Z11" s="269"/>
      <c r="AA11" s="269"/>
      <c r="AB11" s="269"/>
      <c r="AC11" s="269"/>
      <c r="AD11" s="269"/>
      <c r="AE11" s="269"/>
      <c r="AF11" s="269"/>
      <c r="AG11" s="269"/>
      <c r="AH11" s="269"/>
      <c r="AI11" s="259"/>
    </row>
    <row r="12" spans="1:35" ht="15.75" thickTop="1">
      <c r="A12" s="265" t="s">
        <v>95</v>
      </c>
      <c r="B12" s="262"/>
      <c r="C12" s="262"/>
      <c r="D12" s="265">
        <f>SUM(D9:D11)</f>
        <v>6</v>
      </c>
      <c r="E12" s="374">
        <f>SUM(E9:E11)</f>
        <v>60</v>
      </c>
      <c r="G12" s="402"/>
      <c r="L12" s="260"/>
      <c r="M12" s="260"/>
      <c r="N12" s="269"/>
      <c r="O12" s="269"/>
      <c r="P12" s="269"/>
      <c r="Q12" s="269"/>
      <c r="R12" s="269"/>
      <c r="S12" s="269"/>
      <c r="T12" s="269"/>
      <c r="U12" s="269"/>
      <c r="V12" s="269"/>
      <c r="W12" s="269"/>
      <c r="X12" s="269"/>
      <c r="Y12" s="269"/>
      <c r="Z12" s="269"/>
      <c r="AA12" s="269"/>
      <c r="AB12" s="269"/>
      <c r="AC12" s="269"/>
      <c r="AD12" s="269"/>
      <c r="AE12" s="269"/>
      <c r="AF12" s="269"/>
      <c r="AG12" s="269"/>
      <c r="AH12" s="269"/>
      <c r="AI12" s="259"/>
    </row>
    <row r="13" spans="12:35" ht="15">
      <c r="L13" s="260"/>
      <c r="M13" s="272"/>
      <c r="N13" s="269"/>
      <c r="O13" s="269"/>
      <c r="P13" s="269"/>
      <c r="Q13" s="269"/>
      <c r="R13" s="269"/>
      <c r="S13" s="269"/>
      <c r="T13" s="269"/>
      <c r="U13" s="269"/>
      <c r="V13" s="269"/>
      <c r="W13" s="269"/>
      <c r="X13" s="269"/>
      <c r="Y13" s="269"/>
      <c r="Z13" s="269"/>
      <c r="AA13" s="269"/>
      <c r="AB13" s="269"/>
      <c r="AC13" s="269"/>
      <c r="AD13" s="269"/>
      <c r="AE13" s="269"/>
      <c r="AF13" s="269"/>
      <c r="AG13" s="269"/>
      <c r="AH13" s="269"/>
      <c r="AI13" s="259"/>
    </row>
    <row r="14" spans="1:35" ht="15">
      <c r="A14" s="263" t="s">
        <v>190</v>
      </c>
      <c r="C14" s="321"/>
      <c r="D14" s="12"/>
      <c r="H14" s="273"/>
      <c r="K14" s="264"/>
      <c r="L14" s="260"/>
      <c r="M14" s="272"/>
      <c r="N14" s="269"/>
      <c r="O14" s="269"/>
      <c r="P14" s="269"/>
      <c r="Q14" s="269"/>
      <c r="R14" s="269"/>
      <c r="S14" s="269"/>
      <c r="T14" s="269"/>
      <c r="U14" s="269"/>
      <c r="V14" s="269"/>
      <c r="W14" s="269"/>
      <c r="X14" s="269"/>
      <c r="Y14" s="269"/>
      <c r="Z14" s="269"/>
      <c r="AA14" s="269"/>
      <c r="AB14" s="269"/>
      <c r="AC14" s="269"/>
      <c r="AD14" s="269"/>
      <c r="AE14" s="269"/>
      <c r="AF14" s="269"/>
      <c r="AG14" s="269"/>
      <c r="AH14" s="269"/>
      <c r="AI14" s="259"/>
    </row>
    <row r="15" spans="1:35" ht="15">
      <c r="A15" s="437" t="s">
        <v>191</v>
      </c>
      <c r="B15" s="437"/>
      <c r="C15" s="437"/>
      <c r="D15" s="437"/>
      <c r="E15" s="437"/>
      <c r="H15" s="274"/>
      <c r="I15" s="274"/>
      <c r="J15" s="274"/>
      <c r="K15" s="274"/>
      <c r="L15" s="260"/>
      <c r="M15" s="260"/>
      <c r="N15" s="269"/>
      <c r="O15" s="269"/>
      <c r="P15" s="269"/>
      <c r="Q15" s="269"/>
      <c r="R15" s="269"/>
      <c r="S15" s="269"/>
      <c r="T15" s="269"/>
      <c r="U15" s="269"/>
      <c r="V15" s="269"/>
      <c r="W15" s="269"/>
      <c r="X15" s="269"/>
      <c r="Y15" s="269"/>
      <c r="Z15" s="269"/>
      <c r="AA15" s="269"/>
      <c r="AB15" s="269"/>
      <c r="AC15" s="269"/>
      <c r="AD15" s="269"/>
      <c r="AE15" s="269"/>
      <c r="AF15" s="269"/>
      <c r="AG15" s="269"/>
      <c r="AH15" s="269"/>
      <c r="AI15" s="259"/>
    </row>
    <row r="16" spans="7:35" ht="15">
      <c r="G16" s="263"/>
      <c r="H16" s="266"/>
      <c r="I16" s="266"/>
      <c r="L16" s="260"/>
      <c r="M16" s="260"/>
      <c r="N16" s="269"/>
      <c r="O16" s="269"/>
      <c r="P16" s="269"/>
      <c r="Q16" s="269"/>
      <c r="R16" s="269"/>
      <c r="S16" s="269"/>
      <c r="T16" s="269"/>
      <c r="U16" s="269"/>
      <c r="V16" s="269"/>
      <c r="W16" s="269"/>
      <c r="X16" s="269"/>
      <c r="Y16" s="269"/>
      <c r="Z16" s="269"/>
      <c r="AA16" s="269"/>
      <c r="AB16" s="269"/>
      <c r="AC16" s="269"/>
      <c r="AD16" s="269"/>
      <c r="AE16" s="269"/>
      <c r="AF16" s="269"/>
      <c r="AG16" s="269"/>
      <c r="AH16" s="269"/>
      <c r="AI16" s="259"/>
    </row>
    <row r="17" spans="1:35" ht="15">
      <c r="A17" s="263" t="s">
        <v>188</v>
      </c>
      <c r="B17" s="274"/>
      <c r="C17" s="274"/>
      <c r="D17" s="274"/>
      <c r="E17" s="274"/>
      <c r="F17" s="275"/>
      <c r="G17" s="274"/>
      <c r="H17" s="401"/>
      <c r="I17" s="401"/>
      <c r="J17" s="401"/>
      <c r="K17" s="401"/>
      <c r="L17" s="260"/>
      <c r="M17" s="260"/>
      <c r="N17" s="269"/>
      <c r="O17" s="269"/>
      <c r="P17" s="269"/>
      <c r="Q17" s="269"/>
      <c r="R17" s="269"/>
      <c r="S17" s="269"/>
      <c r="T17" s="269"/>
      <c r="U17" s="269"/>
      <c r="V17" s="269"/>
      <c r="W17" s="269"/>
      <c r="X17" s="269"/>
      <c r="Y17" s="269"/>
      <c r="Z17" s="269"/>
      <c r="AA17" s="269"/>
      <c r="AB17" s="269"/>
      <c r="AC17" s="269"/>
      <c r="AD17" s="269"/>
      <c r="AE17" s="269"/>
      <c r="AF17" s="269"/>
      <c r="AG17" s="269"/>
      <c r="AH17" s="269"/>
      <c r="AI17" s="259"/>
    </row>
    <row r="18" spans="1:35" ht="15">
      <c r="A18" s="437" t="s">
        <v>189</v>
      </c>
      <c r="B18" s="437"/>
      <c r="C18" s="437"/>
      <c r="D18" s="437"/>
      <c r="E18" s="437"/>
      <c r="F18" s="275"/>
      <c r="H18" s="3"/>
      <c r="I18" s="52"/>
      <c r="J18" s="52"/>
      <c r="K18" s="3"/>
      <c r="L18" s="260"/>
      <c r="M18" s="260"/>
      <c r="N18" s="269"/>
      <c r="O18" s="269"/>
      <c r="P18" s="269"/>
      <c r="Q18" s="269"/>
      <c r="R18" s="269"/>
      <c r="S18" s="269"/>
      <c r="T18" s="269"/>
      <c r="U18" s="269"/>
      <c r="V18" s="269"/>
      <c r="W18" s="269"/>
      <c r="X18" s="269"/>
      <c r="Y18" s="269"/>
      <c r="Z18" s="269"/>
      <c r="AA18" s="269"/>
      <c r="AB18" s="269"/>
      <c r="AC18" s="269"/>
      <c r="AD18" s="269"/>
      <c r="AE18" s="269"/>
      <c r="AF18" s="269"/>
      <c r="AG18" s="269"/>
      <c r="AH18" s="269"/>
      <c r="AI18" s="259"/>
    </row>
    <row r="19" spans="1:35" ht="15">
      <c r="A19" s="274"/>
      <c r="B19" s="274"/>
      <c r="C19" s="274"/>
      <c r="D19" s="274"/>
      <c r="E19" s="274"/>
      <c r="F19" s="275"/>
      <c r="G19" s="266"/>
      <c r="I19" s="271"/>
      <c r="L19" s="260"/>
      <c r="M19" s="260"/>
      <c r="N19" s="269"/>
      <c r="O19" s="269"/>
      <c r="P19" s="269"/>
      <c r="Q19" s="269"/>
      <c r="R19" s="269"/>
      <c r="S19" s="269"/>
      <c r="T19" s="269"/>
      <c r="U19" s="269"/>
      <c r="V19" s="269"/>
      <c r="W19" s="269"/>
      <c r="X19" s="269"/>
      <c r="Y19" s="269"/>
      <c r="Z19" s="269"/>
      <c r="AA19" s="269"/>
      <c r="AB19" s="269"/>
      <c r="AC19" s="269"/>
      <c r="AD19" s="269"/>
      <c r="AE19" s="269"/>
      <c r="AF19" s="269"/>
      <c r="AG19" s="269"/>
      <c r="AH19" s="269"/>
      <c r="AI19" s="259"/>
    </row>
    <row r="20" spans="1:35" ht="15">
      <c r="A20" s="436"/>
      <c r="B20" s="436"/>
      <c r="C20" s="436"/>
      <c r="D20" s="436"/>
      <c r="E20" s="436"/>
      <c r="F20" s="275"/>
      <c r="G20" s="274"/>
      <c r="H20" s="274"/>
      <c r="I20" s="274"/>
      <c r="J20" s="274"/>
      <c r="K20" s="274"/>
      <c r="L20" s="260"/>
      <c r="M20" s="260"/>
      <c r="N20" s="269"/>
      <c r="O20" s="269"/>
      <c r="P20" s="269"/>
      <c r="Q20" s="269"/>
      <c r="R20" s="269"/>
      <c r="S20" s="269"/>
      <c r="T20" s="269"/>
      <c r="U20" s="269"/>
      <c r="V20" s="269"/>
      <c r="W20" s="269"/>
      <c r="X20" s="269"/>
      <c r="Y20" s="269"/>
      <c r="Z20" s="269"/>
      <c r="AA20" s="269"/>
      <c r="AB20" s="269"/>
      <c r="AC20" s="269"/>
      <c r="AD20" s="269"/>
      <c r="AE20" s="269"/>
      <c r="AF20" s="269"/>
      <c r="AG20" s="269"/>
      <c r="AH20" s="269"/>
      <c r="AI20" s="259"/>
    </row>
    <row r="21" spans="1:35" ht="15">
      <c r="A21" s="436"/>
      <c r="B21" s="436"/>
      <c r="C21" s="436"/>
      <c r="D21" s="436"/>
      <c r="E21" s="436"/>
      <c r="F21" s="276"/>
      <c r="G21" s="3"/>
      <c r="H21" s="3"/>
      <c r="I21" s="52"/>
      <c r="J21" s="3"/>
      <c r="K21" s="3"/>
      <c r="L21" s="260"/>
      <c r="M21" s="260"/>
      <c r="N21" s="269"/>
      <c r="O21" s="269"/>
      <c r="P21" s="269"/>
      <c r="Q21" s="269"/>
      <c r="R21" s="269"/>
      <c r="S21" s="269"/>
      <c r="T21" s="269"/>
      <c r="U21" s="269"/>
      <c r="V21" s="269"/>
      <c r="W21" s="269"/>
      <c r="X21" s="269"/>
      <c r="Y21" s="269"/>
      <c r="Z21" s="269"/>
      <c r="AA21" s="269"/>
      <c r="AB21" s="269"/>
      <c r="AC21" s="269"/>
      <c r="AD21" s="269"/>
      <c r="AE21" s="269"/>
      <c r="AF21" s="269"/>
      <c r="AG21" s="269"/>
      <c r="AH21" s="269"/>
      <c r="AI21" s="259"/>
    </row>
    <row r="22" spans="1:35" ht="15">
      <c r="A22" s="436"/>
      <c r="B22" s="436"/>
      <c r="C22" s="436"/>
      <c r="D22" s="436"/>
      <c r="E22" s="436"/>
      <c r="F22" s="277"/>
      <c r="G22" s="263"/>
      <c r="I22" s="322"/>
      <c r="L22" s="259"/>
      <c r="M22" s="260"/>
      <c r="N22" s="278"/>
      <c r="O22" s="278"/>
      <c r="P22" s="278"/>
      <c r="Q22" s="278"/>
      <c r="R22" s="278"/>
      <c r="S22" s="278"/>
      <c r="T22" s="278"/>
      <c r="U22" s="278"/>
      <c r="V22" s="278"/>
      <c r="W22" s="278"/>
      <c r="X22" s="278"/>
      <c r="Y22" s="278"/>
      <c r="Z22" s="278"/>
      <c r="AA22" s="278"/>
      <c r="AB22" s="278"/>
      <c r="AC22" s="278"/>
      <c r="AD22" s="278"/>
      <c r="AE22" s="278"/>
      <c r="AF22" s="278"/>
      <c r="AG22" s="269"/>
      <c r="AH22" s="269"/>
      <c r="AI22" s="259"/>
    </row>
    <row r="23" spans="1:35" ht="15">
      <c r="A23" s="436"/>
      <c r="B23" s="436"/>
      <c r="C23" s="436"/>
      <c r="D23" s="436"/>
      <c r="E23" s="436"/>
      <c r="F23" s="277"/>
      <c r="G23" s="274"/>
      <c r="H23" s="401"/>
      <c r="I23" s="401"/>
      <c r="J23" s="401"/>
      <c r="K23" s="401"/>
      <c r="L23" s="260"/>
      <c r="M23" s="260"/>
      <c r="N23" s="269"/>
      <c r="O23" s="269"/>
      <c r="P23" s="269"/>
      <c r="Q23" s="269"/>
      <c r="R23" s="269"/>
      <c r="S23" s="269"/>
      <c r="T23" s="269"/>
      <c r="U23" s="269"/>
      <c r="V23" s="269"/>
      <c r="W23" s="269"/>
      <c r="X23" s="269"/>
      <c r="Y23" s="269"/>
      <c r="Z23" s="269"/>
      <c r="AA23" s="269"/>
      <c r="AB23" s="269"/>
      <c r="AC23" s="269"/>
      <c r="AD23" s="269"/>
      <c r="AE23" s="269"/>
      <c r="AF23" s="269"/>
      <c r="AG23" s="269"/>
      <c r="AH23" s="269"/>
      <c r="AI23" s="259"/>
    </row>
    <row r="24" spans="1:35" ht="15">
      <c r="A24" s="436"/>
      <c r="B24" s="436"/>
      <c r="C24" s="436"/>
      <c r="D24" s="436"/>
      <c r="E24" s="436"/>
      <c r="F24" s="277"/>
      <c r="G24" s="3"/>
      <c r="H24" s="3"/>
      <c r="I24" s="52"/>
      <c r="J24" s="3"/>
      <c r="K24" s="3"/>
      <c r="L24" s="260"/>
      <c r="M24" s="260"/>
      <c r="N24" s="269"/>
      <c r="O24" s="269"/>
      <c r="P24" s="269"/>
      <c r="Q24" s="269"/>
      <c r="R24" s="269"/>
      <c r="S24" s="269"/>
      <c r="T24" s="269"/>
      <c r="U24" s="269"/>
      <c r="V24" s="269"/>
      <c r="W24" s="269"/>
      <c r="X24" s="269"/>
      <c r="Y24" s="269"/>
      <c r="Z24" s="269"/>
      <c r="AA24" s="269"/>
      <c r="AB24" s="269"/>
      <c r="AC24" s="269"/>
      <c r="AD24" s="269"/>
      <c r="AE24" s="269"/>
      <c r="AF24" s="269"/>
      <c r="AG24" s="269"/>
      <c r="AH24" s="269"/>
      <c r="AI24" s="259"/>
    </row>
    <row r="25" spans="1:35" ht="15">
      <c r="A25" s="436"/>
      <c r="B25" s="436"/>
      <c r="C25" s="436"/>
      <c r="D25" s="436"/>
      <c r="E25" s="436"/>
      <c r="F25" s="277"/>
      <c r="H25" s="258" t="s">
        <v>16</v>
      </c>
      <c r="I25" s="258"/>
      <c r="J25" s="258"/>
      <c r="K25" s="268"/>
      <c r="L25" s="260"/>
      <c r="M25" s="260"/>
      <c r="N25" s="269"/>
      <c r="O25" s="269"/>
      <c r="P25" s="269"/>
      <c r="Q25" s="269"/>
      <c r="R25" s="269"/>
      <c r="S25" s="269"/>
      <c r="T25" s="269"/>
      <c r="U25" s="269"/>
      <c r="V25" s="269"/>
      <c r="W25" s="269"/>
      <c r="X25" s="269"/>
      <c r="Y25" s="269"/>
      <c r="Z25" s="269"/>
      <c r="AA25" s="269"/>
      <c r="AB25" s="269"/>
      <c r="AC25" s="269"/>
      <c r="AD25" s="269"/>
      <c r="AE25" s="269"/>
      <c r="AF25" s="269"/>
      <c r="AG25" s="269"/>
      <c r="AH25" s="269"/>
      <c r="AI25" s="259"/>
    </row>
    <row r="26" spans="1:35" ht="15">
      <c r="A26" s="436"/>
      <c r="B26" s="436"/>
      <c r="C26" s="436"/>
      <c r="D26" s="436"/>
      <c r="E26" s="436"/>
      <c r="F26" s="277"/>
      <c r="G26" s="3" t="str">
        <f>'O&amp;R'!C3</f>
        <v>Upgrade system to account for low pressures in some locations</v>
      </c>
      <c r="H26" s="52">
        <f>OR1!F12+OR2!F12+OR3!F12</f>
        <v>1</v>
      </c>
      <c r="I26" s="52"/>
      <c r="J26" s="52"/>
      <c r="K26" s="3"/>
      <c r="L26" s="260"/>
      <c r="M26" s="260"/>
      <c r="N26" s="269"/>
      <c r="O26" s="269"/>
      <c r="P26" s="269"/>
      <c r="Q26" s="269"/>
      <c r="R26" s="269"/>
      <c r="S26" s="269"/>
      <c r="T26" s="269"/>
      <c r="U26" s="269"/>
      <c r="V26" s="269"/>
      <c r="W26" s="269"/>
      <c r="X26" s="269"/>
      <c r="Y26" s="269"/>
      <c r="Z26" s="269"/>
      <c r="AA26" s="269"/>
      <c r="AB26" s="269"/>
      <c r="AC26" s="269"/>
      <c r="AD26" s="269"/>
      <c r="AE26" s="269"/>
      <c r="AF26" s="269"/>
      <c r="AG26" s="269"/>
      <c r="AH26" s="269"/>
      <c r="AI26" s="259"/>
    </row>
    <row r="27" spans="1:35" ht="15">
      <c r="A27" s="436"/>
      <c r="B27" s="436"/>
      <c r="C27" s="436"/>
      <c r="D27" s="436"/>
      <c r="E27" s="436"/>
      <c r="F27" s="277"/>
      <c r="G27" s="3" t="str">
        <f>'O&amp;R'!C4</f>
        <v>Upgrade system to account for high pressures in some locations</v>
      </c>
      <c r="H27" s="52">
        <f>OR1!F13+OR2!F13+OR3!F13</f>
        <v>1</v>
      </c>
      <c r="I27" s="52"/>
      <c r="J27" s="52"/>
      <c r="K27" s="3"/>
      <c r="L27" s="260"/>
      <c r="M27" s="260"/>
      <c r="N27" s="269"/>
      <c r="O27" s="269"/>
      <c r="P27" s="269"/>
      <c r="Q27" s="269"/>
      <c r="R27" s="269"/>
      <c r="S27" s="269"/>
      <c r="T27" s="269"/>
      <c r="U27" s="269"/>
      <c r="V27" s="269"/>
      <c r="W27" s="269"/>
      <c r="X27" s="269"/>
      <c r="Y27" s="269"/>
      <c r="Z27" s="269"/>
      <c r="AA27" s="269"/>
      <c r="AB27" s="269"/>
      <c r="AC27" s="269"/>
      <c r="AD27" s="269"/>
      <c r="AE27" s="269"/>
      <c r="AF27" s="269"/>
      <c r="AG27" s="269"/>
      <c r="AH27" s="269"/>
      <c r="AI27" s="259"/>
    </row>
    <row r="28" spans="1:35" ht="15">
      <c r="A28" s="436"/>
      <c r="B28" s="436"/>
      <c r="C28" s="436"/>
      <c r="D28" s="436"/>
      <c r="E28" s="436"/>
      <c r="F28" s="277"/>
      <c r="G28" s="3" t="str">
        <f>'O&amp;R'!C5</f>
        <v>Upgrade system to account for undersized pipelines</v>
      </c>
      <c r="H28" s="52">
        <f>OR1!F14+OR2!F14+OR3!F14</f>
        <v>1</v>
      </c>
      <c r="I28" s="52"/>
      <c r="J28" s="52"/>
      <c r="K28" s="3"/>
      <c r="L28" s="260"/>
      <c r="M28" s="260"/>
      <c r="N28" s="269"/>
      <c r="O28" s="269"/>
      <c r="P28" s="269"/>
      <c r="Q28" s="269"/>
      <c r="R28" s="269"/>
      <c r="S28" s="269"/>
      <c r="T28" s="269"/>
      <c r="U28" s="269"/>
      <c r="V28" s="269"/>
      <c r="W28" s="269"/>
      <c r="X28" s="269"/>
      <c r="Y28" s="269"/>
      <c r="Z28" s="269"/>
      <c r="AA28" s="269"/>
      <c r="AB28" s="269"/>
      <c r="AC28" s="269"/>
      <c r="AD28" s="269"/>
      <c r="AE28" s="269"/>
      <c r="AF28" s="269"/>
      <c r="AG28" s="269"/>
      <c r="AH28" s="269"/>
      <c r="AI28" s="259"/>
    </row>
    <row r="29" spans="1:35" ht="15">
      <c r="A29" s="436"/>
      <c r="B29" s="436"/>
      <c r="C29" s="436"/>
      <c r="D29" s="436"/>
      <c r="E29" s="436"/>
      <c r="F29" s="277"/>
      <c r="G29" s="3" t="str">
        <f>'O&amp;R'!C6</f>
        <v>Replace drip tape to obtain more uniform application rate</v>
      </c>
      <c r="H29" s="52">
        <f>OR1!F15+OR2!F15+OR3!F15</f>
        <v>1</v>
      </c>
      <c r="I29" s="52"/>
      <c r="J29" s="52"/>
      <c r="K29" s="3"/>
      <c r="L29" s="260"/>
      <c r="M29" s="260"/>
      <c r="N29" s="269"/>
      <c r="O29" s="269"/>
      <c r="P29" s="269"/>
      <c r="Q29" s="269"/>
      <c r="R29" s="269"/>
      <c r="S29" s="269"/>
      <c r="T29" s="269"/>
      <c r="U29" s="269"/>
      <c r="V29" s="269"/>
      <c r="W29" s="269"/>
      <c r="X29" s="269"/>
      <c r="Y29" s="269"/>
      <c r="Z29" s="269"/>
      <c r="AA29" s="269"/>
      <c r="AB29" s="269"/>
      <c r="AC29" s="269"/>
      <c r="AD29" s="269"/>
      <c r="AE29" s="269"/>
      <c r="AF29" s="269"/>
      <c r="AG29" s="269"/>
      <c r="AH29" s="269"/>
      <c r="AI29" s="259"/>
    </row>
    <row r="30" spans="1:35" ht="15">
      <c r="A30" s="436"/>
      <c r="B30" s="436"/>
      <c r="C30" s="436"/>
      <c r="D30" s="436"/>
      <c r="E30" s="436"/>
      <c r="F30" s="277"/>
      <c r="G30" s="3" t="str">
        <f>'O&amp;R'!C7</f>
        <v>Replace or clean emitters to obtain more uniform application rate</v>
      </c>
      <c r="H30" s="52">
        <f>OR1!F16+OR2!F16+OR3!F16</f>
        <v>1</v>
      </c>
      <c r="I30" s="52"/>
      <c r="J30" s="52"/>
      <c r="K30" s="3"/>
      <c r="L30" s="260"/>
      <c r="M30" s="260"/>
      <c r="N30" s="269"/>
      <c r="O30" s="269"/>
      <c r="P30" s="269"/>
      <c r="Q30" s="269"/>
      <c r="R30" s="269"/>
      <c r="S30" s="269"/>
      <c r="T30" s="269"/>
      <c r="U30" s="269"/>
      <c r="V30" s="269"/>
      <c r="W30" s="269"/>
      <c r="X30" s="269"/>
      <c r="Y30" s="269"/>
      <c r="Z30" s="269"/>
      <c r="AA30" s="269"/>
      <c r="AB30" s="269"/>
      <c r="AC30" s="269"/>
      <c r="AD30" s="269"/>
      <c r="AE30" s="269"/>
      <c r="AF30" s="269"/>
      <c r="AG30" s="269"/>
      <c r="AH30" s="269"/>
      <c r="AI30" s="259"/>
    </row>
    <row r="31" spans="1:35" ht="15">
      <c r="A31" s="436"/>
      <c r="B31" s="436"/>
      <c r="C31" s="436"/>
      <c r="D31" s="436"/>
      <c r="E31" s="436"/>
      <c r="F31" s="277"/>
      <c r="G31" s="3">
        <f>'O&amp;R'!C8</f>
        <v>0</v>
      </c>
      <c r="H31" s="52">
        <f>OR1!F17+OR2!F17+OR3!F17</f>
        <v>1</v>
      </c>
      <c r="I31" s="52"/>
      <c r="J31" s="52"/>
      <c r="K31" s="3"/>
      <c r="L31" s="260"/>
      <c r="M31" s="260"/>
      <c r="N31" s="269"/>
      <c r="O31" s="269"/>
      <c r="P31" s="269"/>
      <c r="Q31" s="269"/>
      <c r="R31" s="269"/>
      <c r="S31" s="269"/>
      <c r="T31" s="269"/>
      <c r="U31" s="269"/>
      <c r="V31" s="269"/>
      <c r="W31" s="269"/>
      <c r="X31" s="269"/>
      <c r="Y31" s="269"/>
      <c r="Z31" s="269"/>
      <c r="AA31" s="269"/>
      <c r="AB31" s="269"/>
      <c r="AC31" s="269"/>
      <c r="AD31" s="269"/>
      <c r="AE31" s="269"/>
      <c r="AF31" s="269"/>
      <c r="AG31" s="269"/>
      <c r="AH31" s="269"/>
      <c r="AI31" s="259"/>
    </row>
    <row r="32" spans="1:35" ht="15">
      <c r="A32" s="436"/>
      <c r="B32" s="436"/>
      <c r="C32" s="436"/>
      <c r="D32" s="436"/>
      <c r="E32" s="436"/>
      <c r="F32" s="277"/>
      <c r="G32" s="3">
        <f>'O&amp;R'!C9</f>
        <v>0</v>
      </c>
      <c r="H32" s="52">
        <f>OR1!F18+OR2!F18+OR3!F18</f>
        <v>1</v>
      </c>
      <c r="I32" s="52"/>
      <c r="J32" s="52"/>
      <c r="K32" s="3"/>
      <c r="L32" s="260"/>
      <c r="M32" s="260"/>
      <c r="N32" s="269"/>
      <c r="O32" s="269"/>
      <c r="P32" s="269"/>
      <c r="Q32" s="269"/>
      <c r="R32" s="269"/>
      <c r="S32" s="269"/>
      <c r="T32" s="269"/>
      <c r="U32" s="269"/>
      <c r="V32" s="269"/>
      <c r="W32" s="269"/>
      <c r="X32" s="269"/>
      <c r="Y32" s="269"/>
      <c r="Z32" s="269"/>
      <c r="AA32" s="269"/>
      <c r="AB32" s="269"/>
      <c r="AC32" s="269"/>
      <c r="AD32" s="269"/>
      <c r="AE32" s="269"/>
      <c r="AF32" s="269"/>
      <c r="AG32" s="269"/>
      <c r="AH32" s="269"/>
      <c r="AI32" s="259"/>
    </row>
    <row r="33" spans="1:35" ht="15">
      <c r="A33" s="436"/>
      <c r="B33" s="436"/>
      <c r="C33" s="436"/>
      <c r="D33" s="436"/>
      <c r="E33" s="436"/>
      <c r="F33" s="277"/>
      <c r="G33" s="3">
        <f>'O&amp;R'!C10</f>
        <v>0</v>
      </c>
      <c r="H33" s="52">
        <f>OR1!F19+OR2!F19+OR3!F19</f>
        <v>1</v>
      </c>
      <c r="I33" s="52"/>
      <c r="J33" s="52"/>
      <c r="K33" s="3"/>
      <c r="L33" s="260"/>
      <c r="M33" s="260"/>
      <c r="N33" s="269"/>
      <c r="O33" s="269"/>
      <c r="P33" s="269"/>
      <c r="Q33" s="269"/>
      <c r="R33" s="269"/>
      <c r="S33" s="269"/>
      <c r="T33" s="269"/>
      <c r="U33" s="269"/>
      <c r="V33" s="269"/>
      <c r="W33" s="269"/>
      <c r="X33" s="269"/>
      <c r="Y33" s="269"/>
      <c r="Z33" s="269"/>
      <c r="AA33" s="269"/>
      <c r="AB33" s="269"/>
      <c r="AC33" s="269"/>
      <c r="AD33" s="269"/>
      <c r="AE33" s="269"/>
      <c r="AF33" s="269"/>
      <c r="AG33" s="269"/>
      <c r="AH33" s="269"/>
      <c r="AI33" s="259"/>
    </row>
    <row r="34" spans="1:35" ht="15">
      <c r="A34" s="436"/>
      <c r="B34" s="436"/>
      <c r="C34" s="436"/>
      <c r="D34" s="436"/>
      <c r="E34" s="436"/>
      <c r="F34" s="277"/>
      <c r="G34" s="3"/>
      <c r="H34" s="52"/>
      <c r="I34" s="52"/>
      <c r="J34" s="52"/>
      <c r="K34" s="3"/>
      <c r="L34" s="260"/>
      <c r="M34" s="260"/>
      <c r="N34" s="269"/>
      <c r="O34" s="269"/>
      <c r="P34" s="269"/>
      <c r="Q34" s="269"/>
      <c r="R34" s="269"/>
      <c r="S34" s="269"/>
      <c r="T34" s="269"/>
      <c r="U34" s="269"/>
      <c r="V34" s="269"/>
      <c r="W34" s="269"/>
      <c r="X34" s="269"/>
      <c r="Y34" s="269"/>
      <c r="Z34" s="269"/>
      <c r="AA34" s="269"/>
      <c r="AB34" s="269"/>
      <c r="AC34" s="269"/>
      <c r="AD34" s="269"/>
      <c r="AE34" s="269"/>
      <c r="AF34" s="269"/>
      <c r="AG34" s="269"/>
      <c r="AH34" s="269"/>
      <c r="AI34" s="259"/>
    </row>
    <row r="35" spans="1:35" ht="15">
      <c r="A35" s="436"/>
      <c r="B35" s="436"/>
      <c r="C35" s="436"/>
      <c r="D35" s="436"/>
      <c r="E35" s="436"/>
      <c r="F35" s="277"/>
      <c r="G35" s="3"/>
      <c r="H35" s="52"/>
      <c r="I35" s="52"/>
      <c r="J35" s="3"/>
      <c r="K35" s="3"/>
      <c r="L35" s="260"/>
      <c r="M35" s="260"/>
      <c r="N35" s="269"/>
      <c r="O35" s="269"/>
      <c r="P35" s="269"/>
      <c r="Q35" s="269"/>
      <c r="R35" s="269"/>
      <c r="S35" s="269"/>
      <c r="T35" s="269"/>
      <c r="U35" s="269"/>
      <c r="V35" s="269"/>
      <c r="W35" s="269"/>
      <c r="X35" s="269"/>
      <c r="Y35" s="269"/>
      <c r="Z35" s="269"/>
      <c r="AA35" s="269"/>
      <c r="AB35" s="269"/>
      <c r="AC35" s="269"/>
      <c r="AD35" s="269"/>
      <c r="AE35" s="269"/>
      <c r="AF35" s="269"/>
      <c r="AG35" s="269"/>
      <c r="AH35" s="269"/>
      <c r="AI35" s="259"/>
    </row>
    <row r="36" spans="1:35" ht="15">
      <c r="A36" s="436"/>
      <c r="B36" s="436"/>
      <c r="C36" s="436"/>
      <c r="D36" s="436"/>
      <c r="E36" s="436"/>
      <c r="F36" s="277"/>
      <c r="G36" s="3" t="str">
        <f>'O&amp;R'!C13</f>
        <v>Irrigation application is insufficient for plant demands, see scheduling sheet</v>
      </c>
      <c r="H36" s="52">
        <f>OR1!F22+OR2!F22+OR3!F22</f>
        <v>1</v>
      </c>
      <c r="I36" s="52"/>
      <c r="J36" s="3"/>
      <c r="K36" s="3"/>
      <c r="L36" s="260"/>
      <c r="M36" s="260"/>
      <c r="N36" s="269"/>
      <c r="O36" s="269"/>
      <c r="P36" s="269"/>
      <c r="Q36" s="269"/>
      <c r="R36" s="269"/>
      <c r="S36" s="269"/>
      <c r="T36" s="269"/>
      <c r="U36" s="269"/>
      <c r="V36" s="269"/>
      <c r="W36" s="269"/>
      <c r="X36" s="269"/>
      <c r="Y36" s="269"/>
      <c r="Z36" s="269"/>
      <c r="AA36" s="269"/>
      <c r="AB36" s="269"/>
      <c r="AC36" s="269"/>
      <c r="AD36" s="269"/>
      <c r="AE36" s="269"/>
      <c r="AF36" s="269"/>
      <c r="AG36" s="269"/>
      <c r="AH36" s="269"/>
      <c r="AI36" s="259"/>
    </row>
    <row r="37" spans="1:35" ht="15">
      <c r="A37" s="436"/>
      <c r="B37" s="436"/>
      <c r="C37" s="436"/>
      <c r="D37" s="436"/>
      <c r="E37" s="436"/>
      <c r="F37" s="277"/>
      <c r="G37" s="3" t="str">
        <f>'O&amp;R'!C14</f>
        <v>Irrigation schedule does not match soil capacity, see scheduling sheet</v>
      </c>
      <c r="H37" s="52">
        <f>OR1!F23+OR2!F23+OR3!F23</f>
        <v>1</v>
      </c>
      <c r="I37" s="52"/>
      <c r="J37" s="3"/>
      <c r="K37" s="3"/>
      <c r="L37" s="260"/>
      <c r="M37" s="272"/>
      <c r="N37" s="269"/>
      <c r="O37" s="269"/>
      <c r="P37" s="269"/>
      <c r="Q37" s="269"/>
      <c r="R37" s="269"/>
      <c r="S37" s="269"/>
      <c r="T37" s="269"/>
      <c r="U37" s="269"/>
      <c r="V37" s="269"/>
      <c r="W37" s="269"/>
      <c r="X37" s="269"/>
      <c r="Y37" s="269"/>
      <c r="Z37" s="269"/>
      <c r="AA37" s="269"/>
      <c r="AB37" s="269"/>
      <c r="AC37" s="269"/>
      <c r="AD37" s="269"/>
      <c r="AE37" s="269"/>
      <c r="AF37" s="269"/>
      <c r="AG37" s="269"/>
      <c r="AH37" s="269"/>
      <c r="AI37" s="259"/>
    </row>
    <row r="38" spans="1:35" ht="15">
      <c r="A38" s="436"/>
      <c r="B38" s="436"/>
      <c r="C38" s="436"/>
      <c r="D38" s="436"/>
      <c r="E38" s="436"/>
      <c r="F38" s="277"/>
      <c r="G38" s="3" t="str">
        <f>'O&amp;R'!C15</f>
        <v>Irrigation schedule does not match plant demands, see scheduling sheet</v>
      </c>
      <c r="H38" s="52">
        <f>OR1!F24+OR2!F24+OR3!F24</f>
        <v>1</v>
      </c>
      <c r="I38" s="52"/>
      <c r="J38" s="3"/>
      <c r="K38" s="3"/>
      <c r="L38" s="260"/>
      <c r="M38" s="272"/>
      <c r="N38" s="269"/>
      <c r="O38" s="269"/>
      <c r="P38" s="269"/>
      <c r="Q38" s="269"/>
      <c r="R38" s="269"/>
      <c r="S38" s="269"/>
      <c r="T38" s="269"/>
      <c r="U38" s="269"/>
      <c r="V38" s="269"/>
      <c r="W38" s="269"/>
      <c r="X38" s="269"/>
      <c r="Y38" s="269"/>
      <c r="Z38" s="269"/>
      <c r="AA38" s="269"/>
      <c r="AB38" s="269"/>
      <c r="AC38" s="269"/>
      <c r="AD38" s="269"/>
      <c r="AE38" s="269"/>
      <c r="AF38" s="269"/>
      <c r="AG38" s="269"/>
      <c r="AH38" s="269"/>
      <c r="AI38" s="259"/>
    </row>
    <row r="39" spans="1:35" ht="15">
      <c r="A39" s="436"/>
      <c r="B39" s="436"/>
      <c r="C39" s="436"/>
      <c r="D39" s="436"/>
      <c r="E39" s="436"/>
      <c r="F39" s="277"/>
      <c r="G39" s="3" t="str">
        <f>'O&amp;R'!C16</f>
        <v>Irrigation application is excessive leading to wasted water, see scheduling sheet</v>
      </c>
      <c r="H39" s="52">
        <f>OR1!F25+OR2!F25+OR3!F25</f>
        <v>1</v>
      </c>
      <c r="I39" s="52"/>
      <c r="J39" s="3"/>
      <c r="K39" s="3"/>
      <c r="L39" s="260"/>
      <c r="M39" s="260"/>
      <c r="N39" s="269"/>
      <c r="O39" s="269"/>
      <c r="P39" s="269"/>
      <c r="Q39" s="269"/>
      <c r="R39" s="269"/>
      <c r="S39" s="269"/>
      <c r="T39" s="269"/>
      <c r="U39" s="269"/>
      <c r="V39" s="269"/>
      <c r="W39" s="269"/>
      <c r="X39" s="269"/>
      <c r="Y39" s="269"/>
      <c r="Z39" s="269"/>
      <c r="AA39" s="269"/>
      <c r="AB39" s="269"/>
      <c r="AC39" s="269"/>
      <c r="AD39" s="269"/>
      <c r="AE39" s="269"/>
      <c r="AF39" s="269"/>
      <c r="AG39" s="269"/>
      <c r="AH39" s="269"/>
      <c r="AI39" s="259"/>
    </row>
    <row r="40" spans="1:35" ht="15">
      <c r="A40" s="436"/>
      <c r="B40" s="436"/>
      <c r="C40" s="436"/>
      <c r="D40" s="436"/>
      <c r="E40" s="436"/>
      <c r="F40" s="277"/>
      <c r="G40" s="257"/>
      <c r="H40" s="258"/>
      <c r="I40" s="258"/>
      <c r="J40" s="258"/>
      <c r="K40" s="268"/>
      <c r="L40" s="260"/>
      <c r="M40" s="260"/>
      <c r="N40" s="269"/>
      <c r="O40" s="269"/>
      <c r="P40" s="269"/>
      <c r="Q40" s="269"/>
      <c r="R40" s="269"/>
      <c r="S40" s="269"/>
      <c r="T40" s="269"/>
      <c r="U40" s="269"/>
      <c r="V40" s="269"/>
      <c r="W40" s="269"/>
      <c r="X40" s="269"/>
      <c r="Y40" s="269"/>
      <c r="Z40" s="269"/>
      <c r="AA40" s="269"/>
      <c r="AB40" s="269"/>
      <c r="AC40" s="269"/>
      <c r="AD40" s="269"/>
      <c r="AE40" s="269"/>
      <c r="AF40" s="269"/>
      <c r="AG40" s="269"/>
      <c r="AH40" s="269"/>
      <c r="AI40" s="259"/>
    </row>
    <row r="41" spans="1:35" ht="15">
      <c r="A41" s="436"/>
      <c r="B41" s="436"/>
      <c r="C41" s="436"/>
      <c r="D41" s="436"/>
      <c r="E41" s="436"/>
      <c r="F41" s="277"/>
      <c r="G41" s="257"/>
      <c r="H41" s="258"/>
      <c r="I41" s="258"/>
      <c r="J41" s="258"/>
      <c r="K41" s="268"/>
      <c r="L41" s="260"/>
      <c r="M41" s="260"/>
      <c r="N41" s="269"/>
      <c r="O41" s="269"/>
      <c r="P41" s="269"/>
      <c r="Q41" s="269"/>
      <c r="R41" s="269"/>
      <c r="S41" s="269"/>
      <c r="T41" s="269"/>
      <c r="U41" s="269"/>
      <c r="V41" s="269"/>
      <c r="W41" s="269"/>
      <c r="X41" s="269"/>
      <c r="Y41" s="269"/>
      <c r="Z41" s="269"/>
      <c r="AA41" s="269"/>
      <c r="AB41" s="269"/>
      <c r="AC41" s="269"/>
      <c r="AD41" s="269"/>
      <c r="AE41" s="269"/>
      <c r="AF41" s="269"/>
      <c r="AG41" s="269"/>
      <c r="AH41" s="269"/>
      <c r="AI41" s="259"/>
    </row>
    <row r="42" spans="1:35" ht="15">
      <c r="A42" s="436"/>
      <c r="B42" s="436"/>
      <c r="C42" s="436"/>
      <c r="D42" s="436"/>
      <c r="E42" s="436"/>
      <c r="F42" s="277"/>
      <c r="G42" s="257"/>
      <c r="H42" s="258"/>
      <c r="I42" s="258"/>
      <c r="J42" s="258"/>
      <c r="K42" s="268"/>
      <c r="L42" s="260"/>
      <c r="M42" s="260"/>
      <c r="N42" s="269"/>
      <c r="O42" s="269"/>
      <c r="P42" s="269"/>
      <c r="Q42" s="269"/>
      <c r="R42" s="269"/>
      <c r="S42" s="269"/>
      <c r="T42" s="269"/>
      <c r="U42" s="269"/>
      <c r="V42" s="269"/>
      <c r="W42" s="269"/>
      <c r="X42" s="269"/>
      <c r="Y42" s="269"/>
      <c r="Z42" s="269"/>
      <c r="AA42" s="269"/>
      <c r="AB42" s="269"/>
      <c r="AC42" s="269"/>
      <c r="AD42" s="269"/>
      <c r="AE42" s="269"/>
      <c r="AF42" s="269"/>
      <c r="AG42" s="269"/>
      <c r="AH42" s="269"/>
      <c r="AI42" s="259"/>
    </row>
    <row r="43" spans="1:35" ht="15.75" customHeight="1">
      <c r="A43" s="436"/>
      <c r="B43" s="436"/>
      <c r="C43" s="436"/>
      <c r="D43" s="436"/>
      <c r="E43" s="436"/>
      <c r="F43" s="277"/>
      <c r="G43" s="257"/>
      <c r="H43" s="258"/>
      <c r="I43" s="258"/>
      <c r="J43" s="258"/>
      <c r="K43" s="268"/>
      <c r="L43" s="260"/>
      <c r="M43" s="260"/>
      <c r="N43" s="269"/>
      <c r="O43" s="269"/>
      <c r="P43" s="269"/>
      <c r="Q43" s="269"/>
      <c r="R43" s="269"/>
      <c r="S43" s="269"/>
      <c r="T43" s="269"/>
      <c r="U43" s="269"/>
      <c r="V43" s="269"/>
      <c r="W43" s="269"/>
      <c r="X43" s="269"/>
      <c r="Y43" s="269"/>
      <c r="Z43" s="269"/>
      <c r="AA43" s="269"/>
      <c r="AB43" s="269"/>
      <c r="AC43" s="269"/>
      <c r="AD43" s="269"/>
      <c r="AE43" s="269"/>
      <c r="AF43" s="269"/>
      <c r="AG43" s="269"/>
      <c r="AH43" s="269"/>
      <c r="AI43" s="259"/>
    </row>
    <row r="44" spans="1:35" ht="15">
      <c r="A44" s="438"/>
      <c r="B44" s="438"/>
      <c r="C44" s="438"/>
      <c r="D44" s="438"/>
      <c r="E44" s="438"/>
      <c r="F44" s="277"/>
      <c r="G44" s="257"/>
      <c r="H44" s="258"/>
      <c r="I44" s="258"/>
      <c r="J44" s="258"/>
      <c r="K44" s="268"/>
      <c r="L44" s="260"/>
      <c r="M44" s="260"/>
      <c r="N44" s="269"/>
      <c r="O44" s="269"/>
      <c r="P44" s="269"/>
      <c r="Q44" s="269"/>
      <c r="R44" s="269"/>
      <c r="S44" s="269"/>
      <c r="T44" s="269"/>
      <c r="U44" s="269"/>
      <c r="V44" s="269"/>
      <c r="W44" s="269"/>
      <c r="X44" s="269"/>
      <c r="Y44" s="269"/>
      <c r="Z44" s="269"/>
      <c r="AA44" s="269"/>
      <c r="AB44" s="269"/>
      <c r="AC44" s="269"/>
      <c r="AD44" s="269"/>
      <c r="AE44" s="269"/>
      <c r="AF44" s="269"/>
      <c r="AG44" s="269"/>
      <c r="AH44" s="269"/>
      <c r="AI44" s="259"/>
    </row>
    <row r="45" spans="1:35" ht="15">
      <c r="A45" s="438"/>
      <c r="B45" s="438"/>
      <c r="C45" s="438"/>
      <c r="D45" s="438"/>
      <c r="E45" s="438"/>
      <c r="F45" s="277"/>
      <c r="G45" s="257"/>
      <c r="H45" s="258"/>
      <c r="I45" s="258"/>
      <c r="J45" s="258"/>
      <c r="K45" s="268"/>
      <c r="L45" s="260"/>
      <c r="M45" s="260"/>
      <c r="N45" s="269"/>
      <c r="O45" s="269"/>
      <c r="P45" s="269"/>
      <c r="Q45" s="269"/>
      <c r="R45" s="269"/>
      <c r="S45" s="269"/>
      <c r="T45" s="269"/>
      <c r="U45" s="269"/>
      <c r="V45" s="269"/>
      <c r="W45" s="269"/>
      <c r="X45" s="269"/>
      <c r="Y45" s="269"/>
      <c r="Z45" s="269"/>
      <c r="AA45" s="269"/>
      <c r="AB45" s="269"/>
      <c r="AC45" s="269"/>
      <c r="AD45" s="269"/>
      <c r="AE45" s="269"/>
      <c r="AF45" s="269"/>
      <c r="AG45" s="269"/>
      <c r="AH45" s="269"/>
      <c r="AI45" s="259"/>
    </row>
    <row r="46" spans="1:35" ht="15">
      <c r="A46" s="438"/>
      <c r="B46" s="438"/>
      <c r="C46" s="438"/>
      <c r="D46" s="438"/>
      <c r="E46" s="438"/>
      <c r="F46" s="276"/>
      <c r="G46" s="257"/>
      <c r="H46" s="258"/>
      <c r="I46" s="258"/>
      <c r="J46" s="258"/>
      <c r="K46" s="268"/>
      <c r="L46" s="260"/>
      <c r="M46" s="260"/>
      <c r="N46" s="269"/>
      <c r="O46" s="269"/>
      <c r="P46" s="269"/>
      <c r="Q46" s="269"/>
      <c r="R46" s="269"/>
      <c r="S46" s="269"/>
      <c r="T46" s="269"/>
      <c r="U46" s="269"/>
      <c r="V46" s="269"/>
      <c r="W46" s="269"/>
      <c r="X46" s="269"/>
      <c r="Y46" s="269"/>
      <c r="Z46" s="269"/>
      <c r="AA46" s="269"/>
      <c r="AB46" s="269"/>
      <c r="AC46" s="269"/>
      <c r="AD46" s="269"/>
      <c r="AE46" s="269"/>
      <c r="AF46" s="269"/>
      <c r="AG46" s="269"/>
      <c r="AH46" s="269"/>
      <c r="AI46" s="259"/>
    </row>
    <row r="47" spans="1:35" ht="15">
      <c r="A47" s="438"/>
      <c r="B47" s="438"/>
      <c r="C47" s="438"/>
      <c r="D47" s="438"/>
      <c r="E47" s="438"/>
      <c r="F47" s="277"/>
      <c r="G47" s="257"/>
      <c r="H47" s="258"/>
      <c r="I47" s="258"/>
      <c r="J47" s="258"/>
      <c r="K47" s="268"/>
      <c r="L47" s="260"/>
      <c r="M47" s="260"/>
      <c r="N47" s="269"/>
      <c r="O47" s="269"/>
      <c r="P47" s="269"/>
      <c r="Q47" s="269"/>
      <c r="R47" s="269"/>
      <c r="S47" s="269"/>
      <c r="T47" s="269"/>
      <c r="U47" s="269"/>
      <c r="V47" s="269"/>
      <c r="W47" s="269"/>
      <c r="X47" s="269"/>
      <c r="Y47" s="269"/>
      <c r="Z47" s="269"/>
      <c r="AA47" s="269"/>
      <c r="AB47" s="269"/>
      <c r="AC47" s="269"/>
      <c r="AD47" s="269"/>
      <c r="AE47" s="269"/>
      <c r="AF47" s="269"/>
      <c r="AG47" s="269"/>
      <c r="AH47" s="269"/>
      <c r="AI47" s="259"/>
    </row>
    <row r="48" spans="1:35" ht="15">
      <c r="A48" s="438"/>
      <c r="B48" s="438"/>
      <c r="C48" s="438"/>
      <c r="D48" s="438"/>
      <c r="E48" s="438"/>
      <c r="F48" s="277"/>
      <c r="L48" s="260"/>
      <c r="M48" s="260"/>
      <c r="N48" s="269"/>
      <c r="O48" s="269"/>
      <c r="P48" s="269"/>
      <c r="Q48" s="269"/>
      <c r="R48" s="269"/>
      <c r="S48" s="269"/>
      <c r="T48" s="269"/>
      <c r="U48" s="269"/>
      <c r="V48" s="269"/>
      <c r="W48" s="269"/>
      <c r="X48" s="269"/>
      <c r="Y48" s="269"/>
      <c r="Z48" s="269"/>
      <c r="AA48" s="269"/>
      <c r="AB48" s="269"/>
      <c r="AC48" s="269"/>
      <c r="AD48" s="269"/>
      <c r="AE48" s="269"/>
      <c r="AF48" s="269"/>
      <c r="AG48" s="269"/>
      <c r="AH48" s="269"/>
      <c r="AI48" s="259"/>
    </row>
    <row r="49" spans="1:35" ht="15.75" customHeight="1">
      <c r="A49" s="438"/>
      <c r="B49" s="438"/>
      <c r="C49" s="438"/>
      <c r="D49" s="438"/>
      <c r="E49" s="438"/>
      <c r="F49" s="277"/>
      <c r="L49" s="259"/>
      <c r="M49" s="260"/>
      <c r="N49" s="260"/>
      <c r="O49" s="260"/>
      <c r="P49" s="260"/>
      <c r="Q49" s="260"/>
      <c r="R49" s="260"/>
      <c r="S49" s="260"/>
      <c r="T49" s="260"/>
      <c r="U49" s="260"/>
      <c r="V49" s="260"/>
      <c r="W49" s="260"/>
      <c r="X49" s="260"/>
      <c r="Y49" s="260"/>
      <c r="Z49" s="260"/>
      <c r="AA49" s="260"/>
      <c r="AB49" s="260"/>
      <c r="AC49" s="260"/>
      <c r="AD49" s="260"/>
      <c r="AE49" s="260"/>
      <c r="AF49" s="260"/>
      <c r="AG49" s="259"/>
      <c r="AH49" s="259"/>
      <c r="AI49" s="259"/>
    </row>
    <row r="50" spans="1:35" ht="15">
      <c r="A50" s="438"/>
      <c r="B50" s="438"/>
      <c r="C50" s="438"/>
      <c r="D50" s="438"/>
      <c r="E50" s="438"/>
      <c r="F50" s="277"/>
      <c r="L50" s="259"/>
      <c r="M50" s="260"/>
      <c r="N50" s="278"/>
      <c r="O50" s="278"/>
      <c r="P50" s="278"/>
      <c r="Q50" s="278"/>
      <c r="R50" s="278"/>
      <c r="S50" s="278"/>
      <c r="T50" s="278"/>
      <c r="U50" s="278"/>
      <c r="V50" s="278"/>
      <c r="W50" s="278"/>
      <c r="X50" s="278"/>
      <c r="Y50" s="278"/>
      <c r="Z50" s="278"/>
      <c r="AA50" s="278"/>
      <c r="AB50" s="278"/>
      <c r="AC50" s="278"/>
      <c r="AD50" s="278"/>
      <c r="AE50" s="278"/>
      <c r="AF50" s="278"/>
      <c r="AG50" s="269"/>
      <c r="AH50" s="269"/>
      <c r="AI50" s="259"/>
    </row>
    <row r="51" spans="1:35" ht="15">
      <c r="A51" s="438"/>
      <c r="B51" s="438"/>
      <c r="C51" s="438"/>
      <c r="D51" s="438"/>
      <c r="E51" s="438"/>
      <c r="F51" s="277"/>
      <c r="L51" s="260"/>
      <c r="M51" s="260"/>
      <c r="N51" s="269"/>
      <c r="O51" s="269"/>
      <c r="P51" s="269"/>
      <c r="Q51" s="269"/>
      <c r="R51" s="269"/>
      <c r="S51" s="269"/>
      <c r="T51" s="269"/>
      <c r="U51" s="269"/>
      <c r="V51" s="269"/>
      <c r="W51" s="269"/>
      <c r="X51" s="269"/>
      <c r="Y51" s="269"/>
      <c r="Z51" s="269"/>
      <c r="AA51" s="269"/>
      <c r="AB51" s="269"/>
      <c r="AC51" s="269"/>
      <c r="AD51" s="269"/>
      <c r="AE51" s="269"/>
      <c r="AF51" s="269"/>
      <c r="AG51" s="269"/>
      <c r="AH51" s="269"/>
      <c r="AI51" s="259"/>
    </row>
    <row r="52" spans="1:35" ht="15">
      <c r="A52" s="438"/>
      <c r="B52" s="438"/>
      <c r="C52" s="438"/>
      <c r="D52" s="438"/>
      <c r="E52" s="438"/>
      <c r="F52" s="277"/>
      <c r="L52" s="260"/>
      <c r="M52" s="260"/>
      <c r="N52" s="269"/>
      <c r="O52" s="269"/>
      <c r="P52" s="269"/>
      <c r="Q52" s="269"/>
      <c r="R52" s="269"/>
      <c r="S52" s="269"/>
      <c r="T52" s="269"/>
      <c r="U52" s="269"/>
      <c r="V52" s="269"/>
      <c r="W52" s="269"/>
      <c r="X52" s="269"/>
      <c r="Y52" s="269"/>
      <c r="Z52" s="269"/>
      <c r="AA52" s="269"/>
      <c r="AB52" s="269"/>
      <c r="AC52" s="269"/>
      <c r="AD52" s="269"/>
      <c r="AE52" s="269"/>
      <c r="AF52" s="269"/>
      <c r="AG52" s="269"/>
      <c r="AH52" s="269"/>
      <c r="AI52" s="259"/>
    </row>
    <row r="53" spans="1:35" ht="15">
      <c r="A53" s="438"/>
      <c r="B53" s="438"/>
      <c r="C53" s="438"/>
      <c r="D53" s="438"/>
      <c r="E53" s="438"/>
      <c r="F53" s="277"/>
      <c r="L53" s="260"/>
      <c r="M53" s="260"/>
      <c r="N53" s="269"/>
      <c r="O53" s="269"/>
      <c r="P53" s="269"/>
      <c r="Q53" s="269"/>
      <c r="R53" s="269"/>
      <c r="S53" s="269"/>
      <c r="T53" s="269"/>
      <c r="U53" s="269"/>
      <c r="V53" s="269"/>
      <c r="W53" s="269"/>
      <c r="X53" s="269"/>
      <c r="Y53" s="269"/>
      <c r="Z53" s="269"/>
      <c r="AA53" s="269"/>
      <c r="AB53" s="269"/>
      <c r="AC53" s="269"/>
      <c r="AD53" s="269"/>
      <c r="AE53" s="269"/>
      <c r="AF53" s="269"/>
      <c r="AG53" s="269"/>
      <c r="AH53" s="269"/>
      <c r="AI53" s="259"/>
    </row>
    <row r="54" spans="1:35" ht="15">
      <c r="A54" s="438"/>
      <c r="B54" s="438"/>
      <c r="C54" s="438"/>
      <c r="D54" s="438"/>
      <c r="E54" s="438"/>
      <c r="F54" s="277"/>
      <c r="L54" s="260"/>
      <c r="M54" s="260"/>
      <c r="N54" s="269"/>
      <c r="O54" s="269"/>
      <c r="P54" s="269"/>
      <c r="Q54" s="269"/>
      <c r="R54" s="269"/>
      <c r="S54" s="269"/>
      <c r="T54" s="269"/>
      <c r="U54" s="269"/>
      <c r="V54" s="269"/>
      <c r="W54" s="269"/>
      <c r="X54" s="269"/>
      <c r="Y54" s="269"/>
      <c r="Z54" s="269"/>
      <c r="AA54" s="269"/>
      <c r="AB54" s="269"/>
      <c r="AC54" s="269"/>
      <c r="AD54" s="269"/>
      <c r="AE54" s="269"/>
      <c r="AF54" s="269"/>
      <c r="AG54" s="269"/>
      <c r="AH54" s="269"/>
      <c r="AI54" s="259"/>
    </row>
    <row r="55" spans="1:35" ht="15.75" customHeight="1">
      <c r="A55" s="438"/>
      <c r="B55" s="438"/>
      <c r="C55" s="438"/>
      <c r="D55" s="438"/>
      <c r="E55" s="438"/>
      <c r="L55" s="260"/>
      <c r="M55" s="260"/>
      <c r="N55" s="269"/>
      <c r="O55" s="269"/>
      <c r="P55" s="269"/>
      <c r="Q55" s="269"/>
      <c r="R55" s="269"/>
      <c r="S55" s="269"/>
      <c r="T55" s="269"/>
      <c r="U55" s="269"/>
      <c r="V55" s="269"/>
      <c r="W55" s="269"/>
      <c r="X55" s="269"/>
      <c r="Y55" s="269"/>
      <c r="Z55" s="269"/>
      <c r="AA55" s="269"/>
      <c r="AB55" s="269"/>
      <c r="AC55" s="269"/>
      <c r="AD55" s="269"/>
      <c r="AE55" s="269"/>
      <c r="AF55" s="269"/>
      <c r="AG55" s="269"/>
      <c r="AH55" s="269"/>
      <c r="AI55" s="259"/>
    </row>
    <row r="56" spans="1:35" ht="15">
      <c r="A56" s="438"/>
      <c r="B56" s="438"/>
      <c r="C56" s="438"/>
      <c r="D56" s="438"/>
      <c r="E56" s="438"/>
      <c r="L56" s="260"/>
      <c r="M56" s="260"/>
      <c r="N56" s="269"/>
      <c r="O56" s="269"/>
      <c r="P56" s="269"/>
      <c r="Q56" s="269"/>
      <c r="R56" s="269"/>
      <c r="S56" s="269"/>
      <c r="T56" s="269"/>
      <c r="U56" s="269"/>
      <c r="V56" s="269"/>
      <c r="W56" s="269"/>
      <c r="X56" s="269"/>
      <c r="Y56" s="269"/>
      <c r="Z56" s="269"/>
      <c r="AA56" s="269"/>
      <c r="AB56" s="269"/>
      <c r="AC56" s="269"/>
      <c r="AD56" s="269"/>
      <c r="AE56" s="269"/>
      <c r="AF56" s="269"/>
      <c r="AG56" s="269"/>
      <c r="AH56" s="269"/>
      <c r="AI56" s="259"/>
    </row>
    <row r="57" spans="1:35" ht="15">
      <c r="A57" s="438"/>
      <c r="B57" s="438"/>
      <c r="C57" s="438"/>
      <c r="D57" s="438"/>
      <c r="E57" s="438"/>
      <c r="L57" s="260"/>
      <c r="M57" s="260"/>
      <c r="N57" s="269"/>
      <c r="O57" s="269"/>
      <c r="P57" s="269"/>
      <c r="Q57" s="269"/>
      <c r="R57" s="269"/>
      <c r="S57" s="269"/>
      <c r="T57" s="269"/>
      <c r="U57" s="269"/>
      <c r="V57" s="269"/>
      <c r="W57" s="269"/>
      <c r="X57" s="269"/>
      <c r="Y57" s="269"/>
      <c r="Z57" s="269"/>
      <c r="AA57" s="269"/>
      <c r="AB57" s="269"/>
      <c r="AC57" s="269"/>
      <c r="AD57" s="269"/>
      <c r="AE57" s="269"/>
      <c r="AF57" s="269"/>
      <c r="AG57" s="269"/>
      <c r="AH57" s="269"/>
      <c r="AI57" s="259"/>
    </row>
    <row r="58" spans="1:35" ht="15">
      <c r="A58" s="438"/>
      <c r="B58" s="438"/>
      <c r="C58" s="438"/>
      <c r="D58" s="438"/>
      <c r="E58" s="438"/>
      <c r="L58" s="260"/>
      <c r="M58" s="260"/>
      <c r="N58" s="269"/>
      <c r="O58" s="269"/>
      <c r="P58" s="269"/>
      <c r="Q58" s="269"/>
      <c r="R58" s="269"/>
      <c r="S58" s="269"/>
      <c r="T58" s="269"/>
      <c r="U58" s="269"/>
      <c r="V58" s="269"/>
      <c r="W58" s="269"/>
      <c r="X58" s="269"/>
      <c r="Y58" s="269"/>
      <c r="Z58" s="269"/>
      <c r="AA58" s="269"/>
      <c r="AB58" s="269"/>
      <c r="AC58" s="269"/>
      <c r="AD58" s="269"/>
      <c r="AE58" s="269"/>
      <c r="AF58" s="269"/>
      <c r="AG58" s="269"/>
      <c r="AH58" s="269"/>
      <c r="AI58" s="259"/>
    </row>
    <row r="59" spans="1:35" ht="15">
      <c r="A59" s="438"/>
      <c r="B59" s="438"/>
      <c r="C59" s="438"/>
      <c r="D59" s="438"/>
      <c r="E59" s="438"/>
      <c r="L59" s="260"/>
      <c r="M59" s="272"/>
      <c r="N59" s="269"/>
      <c r="O59" s="269"/>
      <c r="P59" s="269"/>
      <c r="Q59" s="269"/>
      <c r="R59" s="269"/>
      <c r="S59" s="269"/>
      <c r="T59" s="269"/>
      <c r="U59" s="269"/>
      <c r="V59" s="269"/>
      <c r="W59" s="269"/>
      <c r="X59" s="269"/>
      <c r="Y59" s="269"/>
      <c r="Z59" s="269"/>
      <c r="AA59" s="269"/>
      <c r="AB59" s="269"/>
      <c r="AC59" s="269"/>
      <c r="AD59" s="269"/>
      <c r="AE59" s="269"/>
      <c r="AF59" s="269"/>
      <c r="AG59" s="269"/>
      <c r="AH59" s="269"/>
      <c r="AI59" s="259"/>
    </row>
    <row r="60" spans="1:35" ht="15">
      <c r="A60" s="438"/>
      <c r="B60" s="438"/>
      <c r="C60" s="438"/>
      <c r="D60" s="438"/>
      <c r="E60" s="438"/>
      <c r="L60" s="260"/>
      <c r="M60" s="272"/>
      <c r="N60" s="269"/>
      <c r="O60" s="269"/>
      <c r="P60" s="269"/>
      <c r="Q60" s="269"/>
      <c r="R60" s="269"/>
      <c r="S60" s="269"/>
      <c r="T60" s="269"/>
      <c r="U60" s="269"/>
      <c r="V60" s="269"/>
      <c r="W60" s="269"/>
      <c r="X60" s="269"/>
      <c r="Y60" s="269"/>
      <c r="Z60" s="269"/>
      <c r="AA60" s="269"/>
      <c r="AB60" s="269"/>
      <c r="AC60" s="269"/>
      <c r="AD60" s="269"/>
      <c r="AE60" s="269"/>
      <c r="AF60" s="269"/>
      <c r="AG60" s="269"/>
      <c r="AH60" s="269"/>
      <c r="AI60" s="259"/>
    </row>
    <row r="61" spans="1:35" ht="15.75" customHeight="1">
      <c r="A61" s="438"/>
      <c r="B61" s="438"/>
      <c r="C61" s="438"/>
      <c r="D61" s="438"/>
      <c r="E61" s="438"/>
      <c r="L61" s="260"/>
      <c r="M61" s="260"/>
      <c r="N61" s="269"/>
      <c r="O61" s="269"/>
      <c r="P61" s="269"/>
      <c r="Q61" s="269"/>
      <c r="R61" s="269"/>
      <c r="S61" s="269"/>
      <c r="T61" s="269"/>
      <c r="U61" s="269"/>
      <c r="V61" s="269"/>
      <c r="W61" s="269"/>
      <c r="X61" s="269"/>
      <c r="Y61" s="269"/>
      <c r="Z61" s="269"/>
      <c r="AA61" s="269"/>
      <c r="AB61" s="269"/>
      <c r="AC61" s="269"/>
      <c r="AD61" s="269"/>
      <c r="AE61" s="269"/>
      <c r="AF61" s="269"/>
      <c r="AG61" s="269"/>
      <c r="AH61" s="269"/>
      <c r="AI61" s="259"/>
    </row>
    <row r="62" spans="1:35" ht="15">
      <c r="A62" s="438"/>
      <c r="B62" s="438"/>
      <c r="C62" s="438"/>
      <c r="D62" s="438"/>
      <c r="E62" s="438"/>
      <c r="L62" s="260"/>
      <c r="M62" s="260"/>
      <c r="N62" s="269"/>
      <c r="O62" s="269"/>
      <c r="P62" s="269"/>
      <c r="Q62" s="269"/>
      <c r="R62" s="269"/>
      <c r="S62" s="269"/>
      <c r="T62" s="269"/>
      <c r="U62" s="269"/>
      <c r="V62" s="269"/>
      <c r="W62" s="269"/>
      <c r="X62" s="269"/>
      <c r="Y62" s="269"/>
      <c r="Z62" s="269"/>
      <c r="AA62" s="269"/>
      <c r="AB62" s="269"/>
      <c r="AC62" s="269"/>
      <c r="AD62" s="269"/>
      <c r="AE62" s="269"/>
      <c r="AF62" s="269"/>
      <c r="AG62" s="269"/>
      <c r="AH62" s="269"/>
      <c r="AI62" s="259"/>
    </row>
    <row r="63" spans="1:35" ht="15">
      <c r="A63" s="438"/>
      <c r="B63" s="438"/>
      <c r="C63" s="438"/>
      <c r="D63" s="438"/>
      <c r="E63" s="438"/>
      <c r="L63" s="260"/>
      <c r="M63" s="260"/>
      <c r="N63" s="269"/>
      <c r="O63" s="269"/>
      <c r="P63" s="269"/>
      <c r="Q63" s="269"/>
      <c r="R63" s="269"/>
      <c r="S63" s="269"/>
      <c r="T63" s="269"/>
      <c r="U63" s="269"/>
      <c r="V63" s="269"/>
      <c r="W63" s="269"/>
      <c r="X63" s="269"/>
      <c r="Y63" s="269"/>
      <c r="Z63" s="269"/>
      <c r="AA63" s="269"/>
      <c r="AB63" s="269"/>
      <c r="AC63" s="269"/>
      <c r="AD63" s="269"/>
      <c r="AE63" s="269"/>
      <c r="AF63" s="269"/>
      <c r="AG63" s="269"/>
      <c r="AH63" s="269"/>
      <c r="AI63" s="259"/>
    </row>
    <row r="64" spans="1:35" ht="15">
      <c r="A64" s="438"/>
      <c r="B64" s="438"/>
      <c r="C64" s="438"/>
      <c r="D64" s="438"/>
      <c r="E64" s="438"/>
      <c r="L64" s="260"/>
      <c r="M64" s="260"/>
      <c r="N64" s="269"/>
      <c r="O64" s="269"/>
      <c r="P64" s="269"/>
      <c r="Q64" s="269"/>
      <c r="R64" s="269"/>
      <c r="S64" s="269"/>
      <c r="T64" s="269"/>
      <c r="U64" s="269"/>
      <c r="V64" s="269"/>
      <c r="W64" s="269"/>
      <c r="X64" s="269"/>
      <c r="Y64" s="269"/>
      <c r="Z64" s="269"/>
      <c r="AA64" s="269"/>
      <c r="AB64" s="269"/>
      <c r="AC64" s="269"/>
      <c r="AD64" s="269"/>
      <c r="AE64" s="269"/>
      <c r="AF64" s="269"/>
      <c r="AG64" s="269"/>
      <c r="AH64" s="269"/>
      <c r="AI64" s="259"/>
    </row>
    <row r="65" spans="1:35" ht="15">
      <c r="A65" s="438"/>
      <c r="B65" s="438"/>
      <c r="C65" s="438"/>
      <c r="D65" s="438"/>
      <c r="E65" s="438"/>
      <c r="L65" s="260"/>
      <c r="M65" s="260"/>
      <c r="N65" s="269"/>
      <c r="O65" s="269"/>
      <c r="P65" s="269"/>
      <c r="Q65" s="269"/>
      <c r="R65" s="269"/>
      <c r="S65" s="269"/>
      <c r="T65" s="269"/>
      <c r="U65" s="269"/>
      <c r="V65" s="269"/>
      <c r="W65" s="269"/>
      <c r="X65" s="269"/>
      <c r="Y65" s="269"/>
      <c r="Z65" s="269"/>
      <c r="AA65" s="269"/>
      <c r="AB65" s="269"/>
      <c r="AC65" s="269"/>
      <c r="AD65" s="269"/>
      <c r="AE65" s="269"/>
      <c r="AF65" s="269"/>
      <c r="AG65" s="269"/>
      <c r="AH65" s="269"/>
      <c r="AI65" s="259"/>
    </row>
    <row r="66" spans="1:35" ht="15">
      <c r="A66" s="438"/>
      <c r="B66" s="438"/>
      <c r="C66" s="438"/>
      <c r="D66" s="438"/>
      <c r="E66" s="438"/>
      <c r="L66" s="260"/>
      <c r="M66" s="260"/>
      <c r="N66" s="269"/>
      <c r="O66" s="269"/>
      <c r="P66" s="269"/>
      <c r="Q66" s="269"/>
      <c r="R66" s="269"/>
      <c r="S66" s="269"/>
      <c r="T66" s="269"/>
      <c r="U66" s="269"/>
      <c r="V66" s="269"/>
      <c r="W66" s="269"/>
      <c r="X66" s="269"/>
      <c r="Y66" s="269"/>
      <c r="Z66" s="269"/>
      <c r="AA66" s="269"/>
      <c r="AB66" s="269"/>
      <c r="AC66" s="269"/>
      <c r="AD66" s="269"/>
      <c r="AE66" s="269"/>
      <c r="AF66" s="269"/>
      <c r="AG66" s="269"/>
      <c r="AH66" s="269"/>
      <c r="AI66" s="259"/>
    </row>
    <row r="67" spans="1:35" ht="15">
      <c r="A67" s="438"/>
      <c r="B67" s="438"/>
      <c r="C67" s="438"/>
      <c r="D67" s="438"/>
      <c r="E67" s="438"/>
      <c r="L67" s="260"/>
      <c r="M67" s="260"/>
      <c r="N67" s="269"/>
      <c r="O67" s="269"/>
      <c r="P67" s="269"/>
      <c r="Q67" s="269"/>
      <c r="R67" s="269"/>
      <c r="S67" s="269"/>
      <c r="T67" s="269"/>
      <c r="U67" s="269"/>
      <c r="V67" s="269"/>
      <c r="W67" s="269"/>
      <c r="X67" s="269"/>
      <c r="Y67" s="269"/>
      <c r="Z67" s="269"/>
      <c r="AA67" s="269"/>
      <c r="AB67" s="269"/>
      <c r="AC67" s="269"/>
      <c r="AD67" s="269"/>
      <c r="AE67" s="269"/>
      <c r="AF67" s="269"/>
      <c r="AG67" s="269"/>
      <c r="AH67" s="269"/>
      <c r="AI67" s="259"/>
    </row>
    <row r="68" spans="1:35" ht="15">
      <c r="A68" s="438"/>
      <c r="B68" s="438"/>
      <c r="C68" s="438"/>
      <c r="D68" s="438"/>
      <c r="E68" s="438"/>
      <c r="L68" s="260"/>
      <c r="M68" s="260"/>
      <c r="N68" s="269"/>
      <c r="O68" s="269"/>
      <c r="P68" s="269"/>
      <c r="Q68" s="269"/>
      <c r="R68" s="269"/>
      <c r="S68" s="269"/>
      <c r="T68" s="269"/>
      <c r="U68" s="269"/>
      <c r="V68" s="269"/>
      <c r="W68" s="269"/>
      <c r="X68" s="269"/>
      <c r="Y68" s="269"/>
      <c r="Z68" s="269"/>
      <c r="AA68" s="269"/>
      <c r="AB68" s="269"/>
      <c r="AC68" s="269"/>
      <c r="AD68" s="269"/>
      <c r="AE68" s="269"/>
      <c r="AF68" s="269"/>
      <c r="AG68" s="269"/>
      <c r="AH68" s="269"/>
      <c r="AI68" s="259"/>
    </row>
    <row r="69" spans="1:35" ht="15">
      <c r="A69" s="438"/>
      <c r="B69" s="438"/>
      <c r="C69" s="438"/>
      <c r="D69" s="438"/>
      <c r="E69" s="438"/>
      <c r="L69" s="260"/>
      <c r="M69" s="260"/>
      <c r="N69" s="269"/>
      <c r="O69" s="269"/>
      <c r="P69" s="269"/>
      <c r="Q69" s="269"/>
      <c r="R69" s="269"/>
      <c r="S69" s="269"/>
      <c r="T69" s="269"/>
      <c r="U69" s="269"/>
      <c r="V69" s="269"/>
      <c r="W69" s="269"/>
      <c r="X69" s="269"/>
      <c r="Y69" s="269"/>
      <c r="Z69" s="269"/>
      <c r="AA69" s="269"/>
      <c r="AB69" s="269"/>
      <c r="AC69" s="269"/>
      <c r="AD69" s="269"/>
      <c r="AE69" s="269"/>
      <c r="AF69" s="269"/>
      <c r="AG69" s="269"/>
      <c r="AH69" s="269"/>
      <c r="AI69" s="259"/>
    </row>
    <row r="70" spans="1:35" ht="15">
      <c r="A70" s="438"/>
      <c r="B70" s="438"/>
      <c r="C70" s="438"/>
      <c r="D70" s="438"/>
      <c r="E70" s="438"/>
      <c r="L70" s="260"/>
      <c r="M70" s="260"/>
      <c r="N70" s="269"/>
      <c r="O70" s="269"/>
      <c r="P70" s="269"/>
      <c r="Q70" s="269"/>
      <c r="R70" s="269"/>
      <c r="S70" s="269"/>
      <c r="T70" s="269"/>
      <c r="U70" s="269"/>
      <c r="V70" s="269"/>
      <c r="W70" s="269"/>
      <c r="X70" s="269"/>
      <c r="Y70" s="269"/>
      <c r="Z70" s="269"/>
      <c r="AA70" s="269"/>
      <c r="AB70" s="269"/>
      <c r="AC70" s="269"/>
      <c r="AD70" s="269"/>
      <c r="AE70" s="269"/>
      <c r="AF70" s="269"/>
      <c r="AG70" s="269"/>
      <c r="AH70" s="269"/>
      <c r="AI70" s="259"/>
    </row>
    <row r="71" spans="1:35" ht="15">
      <c r="A71" s="438"/>
      <c r="B71" s="438"/>
      <c r="C71" s="438"/>
      <c r="D71" s="438"/>
      <c r="E71" s="438"/>
      <c r="L71" s="259"/>
      <c r="M71" s="260"/>
      <c r="N71" s="260"/>
      <c r="O71" s="260"/>
      <c r="P71" s="260"/>
      <c r="Q71" s="260"/>
      <c r="R71" s="260"/>
      <c r="S71" s="260"/>
      <c r="T71" s="260"/>
      <c r="U71" s="260"/>
      <c r="V71" s="260"/>
      <c r="W71" s="260"/>
      <c r="X71" s="260"/>
      <c r="Y71" s="260"/>
      <c r="Z71" s="260"/>
      <c r="AA71" s="260"/>
      <c r="AB71" s="260"/>
      <c r="AC71" s="260"/>
      <c r="AD71" s="260"/>
      <c r="AE71" s="260"/>
      <c r="AF71" s="260"/>
      <c r="AG71" s="259"/>
      <c r="AH71" s="259"/>
      <c r="AI71" s="259"/>
    </row>
    <row r="72" spans="1:35" ht="15">
      <c r="A72" s="438"/>
      <c r="B72" s="438"/>
      <c r="C72" s="438"/>
      <c r="D72" s="438"/>
      <c r="E72" s="438"/>
      <c r="L72" s="259"/>
      <c r="M72" s="260"/>
      <c r="N72" s="278"/>
      <c r="O72" s="278"/>
      <c r="P72" s="278"/>
      <c r="Q72" s="278"/>
      <c r="R72" s="278"/>
      <c r="S72" s="278"/>
      <c r="T72" s="278"/>
      <c r="U72" s="278"/>
      <c r="V72" s="278"/>
      <c r="W72" s="278"/>
      <c r="X72" s="278"/>
      <c r="Y72" s="278"/>
      <c r="Z72" s="278"/>
      <c r="AA72" s="278"/>
      <c r="AB72" s="278"/>
      <c r="AC72" s="278"/>
      <c r="AD72" s="278"/>
      <c r="AE72" s="278"/>
      <c r="AF72" s="278"/>
      <c r="AG72" s="269"/>
      <c r="AH72" s="269"/>
      <c r="AI72" s="259"/>
    </row>
    <row r="73" spans="1:35" ht="15">
      <c r="A73" s="438"/>
      <c r="B73" s="438"/>
      <c r="C73" s="438"/>
      <c r="D73" s="438"/>
      <c r="E73" s="438"/>
      <c r="L73" s="260"/>
      <c r="M73" s="260"/>
      <c r="N73" s="269"/>
      <c r="O73" s="269"/>
      <c r="P73" s="269"/>
      <c r="Q73" s="269"/>
      <c r="R73" s="269"/>
      <c r="S73" s="269"/>
      <c r="T73" s="269"/>
      <c r="U73" s="269"/>
      <c r="V73" s="269"/>
      <c r="W73" s="269"/>
      <c r="X73" s="269"/>
      <c r="Y73" s="269"/>
      <c r="Z73" s="269"/>
      <c r="AA73" s="269"/>
      <c r="AB73" s="269"/>
      <c r="AC73" s="269"/>
      <c r="AD73" s="269"/>
      <c r="AE73" s="269"/>
      <c r="AF73" s="269"/>
      <c r="AG73" s="269"/>
      <c r="AH73" s="269"/>
      <c r="AI73" s="259"/>
    </row>
    <row r="74" spans="1:35" ht="15">
      <c r="A74" s="438"/>
      <c r="B74" s="438"/>
      <c r="C74" s="438"/>
      <c r="D74" s="438"/>
      <c r="E74" s="438"/>
      <c r="L74" s="260"/>
      <c r="M74" s="260"/>
      <c r="N74" s="269"/>
      <c r="O74" s="269"/>
      <c r="P74" s="269"/>
      <c r="Q74" s="269"/>
      <c r="R74" s="269"/>
      <c r="S74" s="269"/>
      <c r="T74" s="269"/>
      <c r="U74" s="269"/>
      <c r="V74" s="269"/>
      <c r="W74" s="269"/>
      <c r="X74" s="269"/>
      <c r="Y74" s="269"/>
      <c r="Z74" s="269"/>
      <c r="AA74" s="269"/>
      <c r="AB74" s="269"/>
      <c r="AC74" s="269"/>
      <c r="AD74" s="269"/>
      <c r="AE74" s="269"/>
      <c r="AF74" s="269"/>
      <c r="AG74" s="269"/>
      <c r="AH74" s="269"/>
      <c r="AI74" s="259"/>
    </row>
    <row r="75" spans="1:35" ht="15">
      <c r="A75" s="438"/>
      <c r="B75" s="438"/>
      <c r="C75" s="438"/>
      <c r="D75" s="438"/>
      <c r="E75" s="438"/>
      <c r="L75" s="260"/>
      <c r="M75" s="260"/>
      <c r="N75" s="269"/>
      <c r="O75" s="269"/>
      <c r="P75" s="269"/>
      <c r="Q75" s="269"/>
      <c r="R75" s="269"/>
      <c r="S75" s="269"/>
      <c r="T75" s="269"/>
      <c r="U75" s="269"/>
      <c r="V75" s="269"/>
      <c r="W75" s="269"/>
      <c r="X75" s="269"/>
      <c r="Y75" s="269"/>
      <c r="Z75" s="269"/>
      <c r="AA75" s="269"/>
      <c r="AB75" s="269"/>
      <c r="AC75" s="269"/>
      <c r="AD75" s="269"/>
      <c r="AE75" s="269"/>
      <c r="AF75" s="269"/>
      <c r="AG75" s="269"/>
      <c r="AH75" s="269"/>
      <c r="AI75" s="259"/>
    </row>
    <row r="76" spans="1:35" ht="15">
      <c r="A76" s="438"/>
      <c r="B76" s="438"/>
      <c r="C76" s="438"/>
      <c r="D76" s="438"/>
      <c r="E76" s="438"/>
      <c r="L76" s="260"/>
      <c r="M76" s="260"/>
      <c r="N76" s="269"/>
      <c r="O76" s="269"/>
      <c r="P76" s="269"/>
      <c r="Q76" s="269"/>
      <c r="R76" s="269"/>
      <c r="S76" s="269"/>
      <c r="T76" s="269"/>
      <c r="U76" s="269"/>
      <c r="V76" s="269"/>
      <c r="W76" s="269"/>
      <c r="X76" s="269"/>
      <c r="Y76" s="269"/>
      <c r="Z76" s="269"/>
      <c r="AA76" s="269"/>
      <c r="AB76" s="269"/>
      <c r="AC76" s="269"/>
      <c r="AD76" s="269"/>
      <c r="AE76" s="269"/>
      <c r="AF76" s="269"/>
      <c r="AG76" s="269"/>
      <c r="AH76" s="269"/>
      <c r="AI76" s="259"/>
    </row>
    <row r="77" spans="1:35" ht="15">
      <c r="A77" s="438"/>
      <c r="B77" s="438"/>
      <c r="C77" s="438"/>
      <c r="D77" s="438"/>
      <c r="E77" s="438"/>
      <c r="L77" s="260"/>
      <c r="M77" s="260"/>
      <c r="N77" s="269"/>
      <c r="O77" s="269"/>
      <c r="P77" s="269"/>
      <c r="Q77" s="269"/>
      <c r="R77" s="269"/>
      <c r="S77" s="269"/>
      <c r="T77" s="269"/>
      <c r="U77" s="269"/>
      <c r="V77" s="269"/>
      <c r="W77" s="269"/>
      <c r="X77" s="269"/>
      <c r="Y77" s="269"/>
      <c r="Z77" s="269"/>
      <c r="AA77" s="269"/>
      <c r="AB77" s="269"/>
      <c r="AC77" s="269"/>
      <c r="AD77" s="269"/>
      <c r="AE77" s="269"/>
      <c r="AF77" s="269"/>
      <c r="AG77" s="269"/>
      <c r="AH77" s="269"/>
      <c r="AI77" s="259"/>
    </row>
    <row r="78" spans="1:35" ht="15">
      <c r="A78" s="438"/>
      <c r="B78" s="438"/>
      <c r="C78" s="438"/>
      <c r="D78" s="438"/>
      <c r="E78" s="438"/>
      <c r="G78" s="257"/>
      <c r="H78" s="258"/>
      <c r="I78" s="258"/>
      <c r="J78" s="258"/>
      <c r="K78" s="268"/>
      <c r="L78" s="260"/>
      <c r="M78" s="260"/>
      <c r="N78" s="269"/>
      <c r="O78" s="269"/>
      <c r="P78" s="269"/>
      <c r="Q78" s="269"/>
      <c r="R78" s="269"/>
      <c r="S78" s="269"/>
      <c r="T78" s="269"/>
      <c r="U78" s="269"/>
      <c r="V78" s="269"/>
      <c r="W78" s="269"/>
      <c r="X78" s="269"/>
      <c r="Y78" s="269"/>
      <c r="Z78" s="269"/>
      <c r="AA78" s="269"/>
      <c r="AB78" s="269"/>
      <c r="AC78" s="269"/>
      <c r="AD78" s="269"/>
      <c r="AE78" s="269"/>
      <c r="AF78" s="269"/>
      <c r="AG78" s="269"/>
      <c r="AH78" s="269"/>
      <c r="AI78" s="259"/>
    </row>
    <row r="79" spans="1:35" ht="15">
      <c r="A79" s="438"/>
      <c r="B79" s="438"/>
      <c r="C79" s="438"/>
      <c r="D79" s="438"/>
      <c r="E79" s="438"/>
      <c r="G79" s="257"/>
      <c r="H79" s="258"/>
      <c r="I79" s="258"/>
      <c r="J79" s="258"/>
      <c r="K79" s="268"/>
      <c r="L79" s="260"/>
      <c r="M79" s="260"/>
      <c r="N79" s="269"/>
      <c r="O79" s="269"/>
      <c r="P79" s="269"/>
      <c r="Q79" s="269"/>
      <c r="R79" s="269"/>
      <c r="S79" s="269"/>
      <c r="T79" s="269"/>
      <c r="U79" s="269"/>
      <c r="V79" s="269"/>
      <c r="W79" s="269"/>
      <c r="X79" s="269"/>
      <c r="Y79" s="269"/>
      <c r="Z79" s="269"/>
      <c r="AA79" s="269"/>
      <c r="AB79" s="269"/>
      <c r="AC79" s="269"/>
      <c r="AD79" s="269"/>
      <c r="AE79" s="269"/>
      <c r="AF79" s="269"/>
      <c r="AG79" s="269"/>
      <c r="AH79" s="269"/>
      <c r="AI79" s="259"/>
    </row>
    <row r="80" spans="1:35" ht="15">
      <c r="A80" s="438"/>
      <c r="B80" s="438"/>
      <c r="C80" s="438"/>
      <c r="D80" s="438"/>
      <c r="E80" s="438"/>
      <c r="G80" s="257"/>
      <c r="H80" s="258"/>
      <c r="I80" s="258"/>
      <c r="J80" s="258"/>
      <c r="K80" s="268"/>
      <c r="L80" s="260"/>
      <c r="M80" s="260"/>
      <c r="N80" s="269"/>
      <c r="O80" s="269"/>
      <c r="P80" s="269"/>
      <c r="Q80" s="269"/>
      <c r="R80" s="269"/>
      <c r="S80" s="269"/>
      <c r="T80" s="269"/>
      <c r="U80" s="269"/>
      <c r="V80" s="269"/>
      <c r="W80" s="269"/>
      <c r="X80" s="269"/>
      <c r="Y80" s="269"/>
      <c r="Z80" s="269"/>
      <c r="AA80" s="269"/>
      <c r="AB80" s="269"/>
      <c r="AC80" s="269"/>
      <c r="AD80" s="269"/>
      <c r="AE80" s="269"/>
      <c r="AF80" s="269"/>
      <c r="AG80" s="269"/>
      <c r="AH80" s="269"/>
      <c r="AI80" s="259"/>
    </row>
    <row r="81" spans="1:35" ht="15">
      <c r="A81" s="438"/>
      <c r="B81" s="438"/>
      <c r="C81" s="438"/>
      <c r="D81" s="438"/>
      <c r="E81" s="438"/>
      <c r="G81" s="257"/>
      <c r="H81" s="258"/>
      <c r="I81" s="258"/>
      <c r="J81" s="258"/>
      <c r="K81" s="268"/>
      <c r="L81" s="260"/>
      <c r="M81" s="272"/>
      <c r="N81" s="269"/>
      <c r="O81" s="269"/>
      <c r="P81" s="269"/>
      <c r="Q81" s="269"/>
      <c r="R81" s="269"/>
      <c r="S81" s="269"/>
      <c r="T81" s="269"/>
      <c r="U81" s="269"/>
      <c r="V81" s="269"/>
      <c r="W81" s="269"/>
      <c r="X81" s="269"/>
      <c r="Y81" s="269"/>
      <c r="Z81" s="269"/>
      <c r="AA81" s="269"/>
      <c r="AB81" s="269"/>
      <c r="AC81" s="269"/>
      <c r="AD81" s="269"/>
      <c r="AE81" s="269"/>
      <c r="AF81" s="269"/>
      <c r="AG81" s="269"/>
      <c r="AH81" s="269"/>
      <c r="AI81" s="259"/>
    </row>
    <row r="82" spans="1:35" ht="15">
      <c r="A82" s="438"/>
      <c r="B82" s="438"/>
      <c r="C82" s="438"/>
      <c r="D82" s="438"/>
      <c r="E82" s="438"/>
      <c r="G82" s="257"/>
      <c r="H82" s="258"/>
      <c r="I82" s="258"/>
      <c r="J82" s="258"/>
      <c r="K82" s="268"/>
      <c r="L82" s="260"/>
      <c r="M82" s="272"/>
      <c r="N82" s="269"/>
      <c r="O82" s="269"/>
      <c r="P82" s="269"/>
      <c r="Q82" s="269"/>
      <c r="R82" s="269"/>
      <c r="S82" s="269"/>
      <c r="T82" s="269"/>
      <c r="U82" s="269"/>
      <c r="V82" s="269"/>
      <c r="W82" s="269"/>
      <c r="X82" s="269"/>
      <c r="Y82" s="269"/>
      <c r="Z82" s="269"/>
      <c r="AA82" s="269"/>
      <c r="AB82" s="269"/>
      <c r="AC82" s="269"/>
      <c r="AD82" s="269"/>
      <c r="AE82" s="269"/>
      <c r="AF82" s="269"/>
      <c r="AG82" s="269"/>
      <c r="AH82" s="269"/>
      <c r="AI82" s="259"/>
    </row>
    <row r="83" spans="1:35" ht="15">
      <c r="A83" s="438"/>
      <c r="B83" s="438"/>
      <c r="C83" s="438"/>
      <c r="D83" s="438"/>
      <c r="E83" s="438"/>
      <c r="G83" s="257"/>
      <c r="H83" s="258"/>
      <c r="I83" s="258"/>
      <c r="J83" s="258"/>
      <c r="K83" s="268"/>
      <c r="L83" s="260"/>
      <c r="M83" s="260"/>
      <c r="N83" s="269"/>
      <c r="O83" s="269"/>
      <c r="P83" s="269"/>
      <c r="Q83" s="269"/>
      <c r="R83" s="269"/>
      <c r="S83" s="269"/>
      <c r="T83" s="269"/>
      <c r="U83" s="269"/>
      <c r="V83" s="269"/>
      <c r="W83" s="269"/>
      <c r="X83" s="269"/>
      <c r="Y83" s="269"/>
      <c r="Z83" s="269"/>
      <c r="AA83" s="269"/>
      <c r="AB83" s="269"/>
      <c r="AC83" s="269"/>
      <c r="AD83" s="269"/>
      <c r="AE83" s="269"/>
      <c r="AF83" s="269"/>
      <c r="AG83" s="269"/>
      <c r="AH83" s="269"/>
      <c r="AI83" s="259"/>
    </row>
    <row r="84" spans="1:35" ht="15">
      <c r="A84" s="438"/>
      <c r="B84" s="438"/>
      <c r="C84" s="438"/>
      <c r="D84" s="438"/>
      <c r="E84" s="438"/>
      <c r="G84" s="257"/>
      <c r="H84" s="258"/>
      <c r="I84" s="258"/>
      <c r="J84" s="258"/>
      <c r="K84" s="268"/>
      <c r="L84" s="260"/>
      <c r="M84" s="260"/>
      <c r="N84" s="269"/>
      <c r="O84" s="269"/>
      <c r="P84" s="269"/>
      <c r="Q84" s="269"/>
      <c r="R84" s="269"/>
      <c r="S84" s="269"/>
      <c r="T84" s="269"/>
      <c r="U84" s="269"/>
      <c r="V84" s="269"/>
      <c r="W84" s="269"/>
      <c r="X84" s="269"/>
      <c r="Y84" s="269"/>
      <c r="Z84" s="269"/>
      <c r="AA84" s="269"/>
      <c r="AB84" s="269"/>
      <c r="AC84" s="269"/>
      <c r="AD84" s="269"/>
      <c r="AE84" s="269"/>
      <c r="AF84" s="269"/>
      <c r="AG84" s="269"/>
      <c r="AH84" s="269"/>
      <c r="AI84" s="259"/>
    </row>
    <row r="85" spans="1:35" ht="15">
      <c r="A85" s="438"/>
      <c r="B85" s="438"/>
      <c r="C85" s="438"/>
      <c r="D85" s="438"/>
      <c r="E85" s="438"/>
      <c r="G85" s="257"/>
      <c r="H85" s="258"/>
      <c r="I85" s="258"/>
      <c r="J85" s="258"/>
      <c r="K85" s="268"/>
      <c r="L85" s="260"/>
      <c r="M85" s="260"/>
      <c r="N85" s="269"/>
      <c r="O85" s="269"/>
      <c r="P85" s="269"/>
      <c r="Q85" s="269"/>
      <c r="R85" s="269"/>
      <c r="S85" s="269"/>
      <c r="T85" s="269"/>
      <c r="U85" s="269"/>
      <c r="V85" s="269"/>
      <c r="W85" s="269"/>
      <c r="X85" s="269"/>
      <c r="Y85" s="269"/>
      <c r="Z85" s="269"/>
      <c r="AA85" s="269"/>
      <c r="AB85" s="269"/>
      <c r="AC85" s="269"/>
      <c r="AD85" s="269"/>
      <c r="AE85" s="269"/>
      <c r="AF85" s="269"/>
      <c r="AG85" s="269"/>
      <c r="AH85" s="269"/>
      <c r="AI85" s="259"/>
    </row>
    <row r="86" spans="1:35" ht="15">
      <c r="A86" s="438"/>
      <c r="B86" s="438"/>
      <c r="C86" s="438"/>
      <c r="D86" s="438"/>
      <c r="E86" s="438"/>
      <c r="F86" s="259"/>
      <c r="G86" s="257"/>
      <c r="H86" s="258"/>
      <c r="I86" s="258"/>
      <c r="J86" s="258"/>
      <c r="K86" s="268"/>
      <c r="L86" s="260"/>
      <c r="M86" s="260"/>
      <c r="N86" s="269"/>
      <c r="O86" s="269"/>
      <c r="P86" s="269"/>
      <c r="Q86" s="269"/>
      <c r="R86" s="269"/>
      <c r="S86" s="269"/>
      <c r="T86" s="269"/>
      <c r="U86" s="269"/>
      <c r="V86" s="269"/>
      <c r="W86" s="269"/>
      <c r="X86" s="269"/>
      <c r="Y86" s="269"/>
      <c r="Z86" s="269"/>
      <c r="AA86" s="269"/>
      <c r="AB86" s="269"/>
      <c r="AC86" s="269"/>
      <c r="AD86" s="269"/>
      <c r="AE86" s="269"/>
      <c r="AF86" s="269"/>
      <c r="AG86" s="269"/>
      <c r="AH86" s="269"/>
      <c r="AI86" s="259"/>
    </row>
    <row r="87" spans="1:35" ht="15">
      <c r="A87" s="438"/>
      <c r="B87" s="438"/>
      <c r="C87" s="438"/>
      <c r="D87" s="438"/>
      <c r="E87" s="438"/>
      <c r="G87" s="257"/>
      <c r="H87" s="258"/>
      <c r="I87" s="258"/>
      <c r="J87" s="258"/>
      <c r="K87" s="268"/>
      <c r="L87" s="260"/>
      <c r="M87" s="260"/>
      <c r="N87" s="269"/>
      <c r="O87" s="269"/>
      <c r="P87" s="269"/>
      <c r="Q87" s="269"/>
      <c r="R87" s="269"/>
      <c r="S87" s="269"/>
      <c r="T87" s="269"/>
      <c r="U87" s="269"/>
      <c r="V87" s="269"/>
      <c r="W87" s="269"/>
      <c r="X87" s="269"/>
      <c r="Y87" s="269"/>
      <c r="Z87" s="269"/>
      <c r="AA87" s="269"/>
      <c r="AB87" s="269"/>
      <c r="AC87" s="269"/>
      <c r="AD87" s="269"/>
      <c r="AE87" s="269"/>
      <c r="AF87" s="269"/>
      <c r="AG87" s="269"/>
      <c r="AH87" s="269"/>
      <c r="AI87" s="259"/>
    </row>
    <row r="88" spans="1:35" ht="15">
      <c r="A88" s="438"/>
      <c r="B88" s="438"/>
      <c r="C88" s="438"/>
      <c r="D88" s="438"/>
      <c r="E88" s="438"/>
      <c r="G88" s="257"/>
      <c r="H88" s="258"/>
      <c r="I88" s="258"/>
      <c r="J88" s="258"/>
      <c r="K88" s="268"/>
      <c r="L88" s="260"/>
      <c r="M88" s="260"/>
      <c r="N88" s="269"/>
      <c r="O88" s="269"/>
      <c r="P88" s="269"/>
      <c r="Q88" s="269"/>
      <c r="R88" s="269"/>
      <c r="S88" s="269"/>
      <c r="T88" s="269"/>
      <c r="U88" s="269"/>
      <c r="V88" s="269"/>
      <c r="W88" s="269"/>
      <c r="X88" s="269"/>
      <c r="Y88" s="269"/>
      <c r="Z88" s="269"/>
      <c r="AA88" s="269"/>
      <c r="AB88" s="269"/>
      <c r="AC88" s="269"/>
      <c r="AD88" s="269"/>
      <c r="AE88" s="269"/>
      <c r="AF88" s="269"/>
      <c r="AG88" s="269"/>
      <c r="AH88" s="269"/>
      <c r="AI88" s="259"/>
    </row>
    <row r="89" spans="1:35" ht="15">
      <c r="A89" s="438"/>
      <c r="B89" s="438"/>
      <c r="C89" s="438"/>
      <c r="D89" s="438"/>
      <c r="E89" s="438"/>
      <c r="G89" s="257"/>
      <c r="H89" s="258"/>
      <c r="I89" s="258"/>
      <c r="J89" s="258"/>
      <c r="K89" s="268"/>
      <c r="L89" s="260"/>
      <c r="M89" s="260"/>
      <c r="N89" s="269"/>
      <c r="O89" s="269"/>
      <c r="P89" s="269"/>
      <c r="Q89" s="269"/>
      <c r="R89" s="269"/>
      <c r="S89" s="269"/>
      <c r="T89" s="269"/>
      <c r="U89" s="269"/>
      <c r="V89" s="269"/>
      <c r="W89" s="269"/>
      <c r="X89" s="269"/>
      <c r="Y89" s="269"/>
      <c r="Z89" s="269"/>
      <c r="AA89" s="269"/>
      <c r="AB89" s="269"/>
      <c r="AC89" s="269"/>
      <c r="AD89" s="269"/>
      <c r="AE89" s="269"/>
      <c r="AF89" s="269"/>
      <c r="AG89" s="269"/>
      <c r="AH89" s="269"/>
      <c r="AI89" s="259"/>
    </row>
    <row r="90" spans="1:35" ht="15">
      <c r="A90" s="438"/>
      <c r="B90" s="438"/>
      <c r="C90" s="438"/>
      <c r="D90" s="438"/>
      <c r="E90" s="438"/>
      <c r="G90" s="257"/>
      <c r="H90" s="258"/>
      <c r="I90" s="258"/>
      <c r="J90" s="258"/>
      <c r="K90" s="268"/>
      <c r="L90" s="260"/>
      <c r="M90" s="260"/>
      <c r="N90" s="269"/>
      <c r="O90" s="269"/>
      <c r="P90" s="269"/>
      <c r="Q90" s="269"/>
      <c r="R90" s="269"/>
      <c r="S90" s="269"/>
      <c r="T90" s="269"/>
      <c r="U90" s="269"/>
      <c r="V90" s="269"/>
      <c r="W90" s="269"/>
      <c r="X90" s="269"/>
      <c r="Y90" s="269"/>
      <c r="Z90" s="269"/>
      <c r="AA90" s="269"/>
      <c r="AB90" s="269"/>
      <c r="AC90" s="269"/>
      <c r="AD90" s="269"/>
      <c r="AE90" s="269"/>
      <c r="AF90" s="269"/>
      <c r="AG90" s="269"/>
      <c r="AH90" s="269"/>
      <c r="AI90" s="259"/>
    </row>
    <row r="91" spans="1:35" ht="15">
      <c r="A91" s="438"/>
      <c r="B91" s="438"/>
      <c r="C91" s="438"/>
      <c r="D91" s="438"/>
      <c r="E91" s="438"/>
      <c r="G91" s="257"/>
      <c r="H91" s="258"/>
      <c r="I91" s="258"/>
      <c r="J91" s="258"/>
      <c r="K91" s="268"/>
      <c r="L91" s="260"/>
      <c r="M91" s="260"/>
      <c r="N91" s="269"/>
      <c r="O91" s="269"/>
      <c r="P91" s="269"/>
      <c r="Q91" s="269"/>
      <c r="R91" s="269"/>
      <c r="S91" s="269"/>
      <c r="T91" s="269"/>
      <c r="U91" s="269"/>
      <c r="V91" s="269"/>
      <c r="W91" s="269"/>
      <c r="X91" s="269"/>
      <c r="Y91" s="269"/>
      <c r="Z91" s="269"/>
      <c r="AA91" s="269"/>
      <c r="AB91" s="269"/>
      <c r="AC91" s="269"/>
      <c r="AD91" s="269"/>
      <c r="AE91" s="269"/>
      <c r="AF91" s="269"/>
      <c r="AG91" s="269"/>
      <c r="AH91" s="269"/>
      <c r="AI91" s="259"/>
    </row>
    <row r="92" spans="1:35" ht="15">
      <c r="A92" s="438"/>
      <c r="B92" s="438"/>
      <c r="C92" s="438"/>
      <c r="D92" s="438"/>
      <c r="E92" s="438"/>
      <c r="G92" s="257"/>
      <c r="H92" s="258"/>
      <c r="I92" s="258"/>
      <c r="J92" s="258"/>
      <c r="K92" s="268"/>
      <c r="L92" s="260"/>
      <c r="M92" s="260"/>
      <c r="N92" s="269"/>
      <c r="O92" s="269"/>
      <c r="P92" s="269"/>
      <c r="Q92" s="269"/>
      <c r="R92" s="269"/>
      <c r="S92" s="269"/>
      <c r="T92" s="269"/>
      <c r="U92" s="269"/>
      <c r="V92" s="269"/>
      <c r="W92" s="269"/>
      <c r="X92" s="269"/>
      <c r="Y92" s="269"/>
      <c r="Z92" s="269"/>
      <c r="AA92" s="269"/>
      <c r="AB92" s="269"/>
      <c r="AC92" s="269"/>
      <c r="AD92" s="269"/>
      <c r="AE92" s="269"/>
      <c r="AF92" s="269"/>
      <c r="AG92" s="269"/>
      <c r="AH92" s="269"/>
      <c r="AI92" s="259"/>
    </row>
    <row r="93" spans="1:35" ht="15">
      <c r="A93" s="438"/>
      <c r="B93" s="438"/>
      <c r="C93" s="438"/>
      <c r="D93" s="438"/>
      <c r="E93" s="438"/>
      <c r="G93" s="257"/>
      <c r="H93" s="258"/>
      <c r="I93" s="258"/>
      <c r="J93" s="258"/>
      <c r="K93" s="259"/>
      <c r="L93" s="259"/>
      <c r="M93" s="260"/>
      <c r="N93" s="260"/>
      <c r="O93" s="260"/>
      <c r="P93" s="260"/>
      <c r="Q93" s="260"/>
      <c r="R93" s="260"/>
      <c r="S93" s="260"/>
      <c r="T93" s="260"/>
      <c r="U93" s="260"/>
      <c r="V93" s="260"/>
      <c r="W93" s="260"/>
      <c r="X93" s="260"/>
      <c r="Y93" s="260"/>
      <c r="Z93" s="260"/>
      <c r="AA93" s="260"/>
      <c r="AB93" s="260"/>
      <c r="AC93" s="260"/>
      <c r="AD93" s="260"/>
      <c r="AE93" s="260"/>
      <c r="AF93" s="260"/>
      <c r="AG93" s="259"/>
      <c r="AH93" s="259"/>
      <c r="AI93" s="259"/>
    </row>
    <row r="94" spans="1:35" ht="15">
      <c r="A94" s="438"/>
      <c r="B94" s="438"/>
      <c r="C94" s="438"/>
      <c r="D94" s="438"/>
      <c r="E94" s="438"/>
      <c r="G94" s="257"/>
      <c r="H94" s="258"/>
      <c r="I94" s="258"/>
      <c r="J94" s="258"/>
      <c r="K94" s="259"/>
      <c r="L94" s="259"/>
      <c r="M94" s="260"/>
      <c r="N94" s="278"/>
      <c r="O94" s="278"/>
      <c r="P94" s="278"/>
      <c r="Q94" s="278"/>
      <c r="R94" s="278"/>
      <c r="S94" s="278"/>
      <c r="T94" s="278"/>
      <c r="U94" s="278"/>
      <c r="V94" s="278"/>
      <c r="W94" s="278"/>
      <c r="X94" s="278"/>
      <c r="Y94" s="278"/>
      <c r="Z94" s="278"/>
      <c r="AA94" s="278"/>
      <c r="AB94" s="278"/>
      <c r="AC94" s="278"/>
      <c r="AD94" s="278"/>
      <c r="AE94" s="278"/>
      <c r="AF94" s="278"/>
      <c r="AG94" s="269"/>
      <c r="AH94" s="269"/>
      <c r="AI94" s="259"/>
    </row>
    <row r="95" spans="1:35" ht="15">
      <c r="A95" s="438"/>
      <c r="B95" s="438"/>
      <c r="C95" s="438"/>
      <c r="D95" s="438"/>
      <c r="E95" s="438"/>
      <c r="G95" s="257"/>
      <c r="H95" s="258"/>
      <c r="I95" s="258"/>
      <c r="J95" s="258"/>
      <c r="K95" s="268"/>
      <c r="L95" s="260"/>
      <c r="M95" s="260"/>
      <c r="N95" s="269"/>
      <c r="O95" s="269"/>
      <c r="P95" s="269"/>
      <c r="Q95" s="269"/>
      <c r="R95" s="269"/>
      <c r="S95" s="269"/>
      <c r="T95" s="269"/>
      <c r="U95" s="269"/>
      <c r="V95" s="269"/>
      <c r="W95" s="269"/>
      <c r="X95" s="269"/>
      <c r="Y95" s="269"/>
      <c r="Z95" s="269"/>
      <c r="AA95" s="269"/>
      <c r="AB95" s="269"/>
      <c r="AC95" s="269"/>
      <c r="AD95" s="269"/>
      <c r="AE95" s="269"/>
      <c r="AF95" s="269"/>
      <c r="AG95" s="269"/>
      <c r="AH95" s="269"/>
      <c r="AI95" s="259"/>
    </row>
    <row r="96" spans="1:35" ht="15">
      <c r="A96" s="438"/>
      <c r="B96" s="438"/>
      <c r="C96" s="438"/>
      <c r="D96" s="438"/>
      <c r="E96" s="438"/>
      <c r="G96" s="257"/>
      <c r="H96" s="258"/>
      <c r="I96" s="258"/>
      <c r="J96" s="258"/>
      <c r="K96" s="268"/>
      <c r="L96" s="260"/>
      <c r="M96" s="260"/>
      <c r="N96" s="269"/>
      <c r="O96" s="269"/>
      <c r="P96" s="269"/>
      <c r="Q96" s="269"/>
      <c r="R96" s="269"/>
      <c r="S96" s="269"/>
      <c r="T96" s="269"/>
      <c r="U96" s="269"/>
      <c r="V96" s="269"/>
      <c r="W96" s="269"/>
      <c r="X96" s="269"/>
      <c r="Y96" s="269"/>
      <c r="Z96" s="269"/>
      <c r="AA96" s="269"/>
      <c r="AB96" s="269"/>
      <c r="AC96" s="269"/>
      <c r="AD96" s="269"/>
      <c r="AE96" s="269"/>
      <c r="AF96" s="269"/>
      <c r="AG96" s="269"/>
      <c r="AH96" s="269"/>
      <c r="AI96" s="259"/>
    </row>
    <row r="97" spans="1:35" ht="15">
      <c r="A97" s="438"/>
      <c r="B97" s="438"/>
      <c r="C97" s="438"/>
      <c r="D97" s="438"/>
      <c r="E97" s="438"/>
      <c r="G97" s="257"/>
      <c r="H97" s="258"/>
      <c r="I97" s="258"/>
      <c r="J97" s="258"/>
      <c r="K97" s="268"/>
      <c r="L97" s="260"/>
      <c r="M97" s="260"/>
      <c r="N97" s="269"/>
      <c r="O97" s="269"/>
      <c r="P97" s="269"/>
      <c r="Q97" s="269"/>
      <c r="R97" s="269"/>
      <c r="S97" s="269"/>
      <c r="T97" s="269"/>
      <c r="U97" s="269"/>
      <c r="V97" s="269"/>
      <c r="W97" s="269"/>
      <c r="X97" s="269"/>
      <c r="Y97" s="269"/>
      <c r="Z97" s="269"/>
      <c r="AA97" s="269"/>
      <c r="AB97" s="269"/>
      <c r="AC97" s="269"/>
      <c r="AD97" s="269"/>
      <c r="AE97" s="269"/>
      <c r="AF97" s="269"/>
      <c r="AG97" s="269"/>
      <c r="AH97" s="269"/>
      <c r="AI97" s="259"/>
    </row>
    <row r="98" spans="1:35" ht="15">
      <c r="A98" s="438"/>
      <c r="B98" s="438"/>
      <c r="C98" s="438"/>
      <c r="D98" s="438"/>
      <c r="E98" s="438"/>
      <c r="G98" s="257"/>
      <c r="H98" s="258"/>
      <c r="I98" s="258"/>
      <c r="J98" s="258"/>
      <c r="K98" s="268"/>
      <c r="L98" s="260"/>
      <c r="M98" s="260"/>
      <c r="N98" s="269"/>
      <c r="O98" s="269"/>
      <c r="P98" s="269"/>
      <c r="Q98" s="269"/>
      <c r="R98" s="269"/>
      <c r="S98" s="269"/>
      <c r="T98" s="269"/>
      <c r="U98" s="269"/>
      <c r="V98" s="269"/>
      <c r="W98" s="269"/>
      <c r="X98" s="269"/>
      <c r="Y98" s="269"/>
      <c r="Z98" s="269"/>
      <c r="AA98" s="269"/>
      <c r="AB98" s="269"/>
      <c r="AC98" s="269"/>
      <c r="AD98" s="269"/>
      <c r="AE98" s="269"/>
      <c r="AF98" s="269"/>
      <c r="AG98" s="269"/>
      <c r="AH98" s="269"/>
      <c r="AI98" s="259"/>
    </row>
    <row r="99" spans="1:35" ht="15">
      <c r="A99" s="438"/>
      <c r="B99" s="438"/>
      <c r="C99" s="438"/>
      <c r="D99" s="438"/>
      <c r="E99" s="438"/>
      <c r="G99" s="257"/>
      <c r="H99" s="258"/>
      <c r="I99" s="258"/>
      <c r="J99" s="258"/>
      <c r="K99" s="268"/>
      <c r="L99" s="260"/>
      <c r="M99" s="260"/>
      <c r="N99" s="269"/>
      <c r="O99" s="269"/>
      <c r="P99" s="269"/>
      <c r="Q99" s="269"/>
      <c r="R99" s="269"/>
      <c r="S99" s="269"/>
      <c r="T99" s="269"/>
      <c r="U99" s="269"/>
      <c r="V99" s="269"/>
      <c r="W99" s="269"/>
      <c r="X99" s="269"/>
      <c r="Y99" s="269"/>
      <c r="Z99" s="269"/>
      <c r="AA99" s="269"/>
      <c r="AB99" s="269"/>
      <c r="AC99" s="269"/>
      <c r="AD99" s="269"/>
      <c r="AE99" s="269"/>
      <c r="AF99" s="269"/>
      <c r="AG99" s="269"/>
      <c r="AH99" s="269"/>
      <c r="AI99" s="259"/>
    </row>
    <row r="100" spans="1:35" ht="15">
      <c r="A100" s="438"/>
      <c r="B100" s="438"/>
      <c r="C100" s="438"/>
      <c r="D100" s="438"/>
      <c r="E100" s="438"/>
      <c r="G100" s="257"/>
      <c r="H100" s="258"/>
      <c r="I100" s="258"/>
      <c r="J100" s="258"/>
      <c r="K100" s="268"/>
      <c r="L100" s="260"/>
      <c r="M100" s="260"/>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59"/>
    </row>
    <row r="101" spans="1:35" ht="15">
      <c r="A101" s="438"/>
      <c r="B101" s="438"/>
      <c r="C101" s="438"/>
      <c r="D101" s="438"/>
      <c r="E101" s="438"/>
      <c r="G101" s="257"/>
      <c r="H101" s="258"/>
      <c r="I101" s="258"/>
      <c r="J101" s="258"/>
      <c r="K101" s="268"/>
      <c r="L101" s="260"/>
      <c r="M101" s="260"/>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59"/>
    </row>
    <row r="102" spans="1:35" ht="15">
      <c r="A102" s="438"/>
      <c r="B102" s="438"/>
      <c r="C102" s="438"/>
      <c r="D102" s="438"/>
      <c r="E102" s="438"/>
      <c r="G102" s="257"/>
      <c r="H102" s="258"/>
      <c r="I102" s="258"/>
      <c r="J102" s="258"/>
      <c r="K102" s="268"/>
      <c r="L102" s="260"/>
      <c r="M102" s="260"/>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59"/>
    </row>
    <row r="103" spans="1:35" ht="15">
      <c r="A103" s="438"/>
      <c r="B103" s="438"/>
      <c r="C103" s="438"/>
      <c r="D103" s="438"/>
      <c r="E103" s="438"/>
      <c r="G103" s="257"/>
      <c r="H103" s="258"/>
      <c r="I103" s="258"/>
      <c r="J103" s="258"/>
      <c r="K103" s="268"/>
      <c r="L103" s="260"/>
      <c r="M103" s="272"/>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59"/>
    </row>
    <row r="104" spans="1:35" ht="15">
      <c r="A104" s="438"/>
      <c r="B104" s="438"/>
      <c r="C104" s="438"/>
      <c r="D104" s="438"/>
      <c r="E104" s="438"/>
      <c r="G104" s="257"/>
      <c r="H104" s="258"/>
      <c r="I104" s="258"/>
      <c r="J104" s="258"/>
      <c r="K104" s="268"/>
      <c r="L104" s="260"/>
      <c r="M104" s="272"/>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59"/>
    </row>
    <row r="105" spans="1:35" ht="15">
      <c r="A105" s="438"/>
      <c r="B105" s="438"/>
      <c r="C105" s="438"/>
      <c r="D105" s="438"/>
      <c r="E105" s="438"/>
      <c r="G105" s="257"/>
      <c r="H105" s="258"/>
      <c r="I105" s="258"/>
      <c r="J105" s="258"/>
      <c r="K105" s="268"/>
      <c r="L105" s="260"/>
      <c r="M105" s="260"/>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59"/>
    </row>
    <row r="106" spans="1:35" ht="15">
      <c r="A106" s="438"/>
      <c r="B106" s="438"/>
      <c r="C106" s="438"/>
      <c r="D106" s="438"/>
      <c r="E106" s="438"/>
      <c r="G106" s="257"/>
      <c r="H106" s="258"/>
      <c r="I106" s="258"/>
      <c r="J106" s="258"/>
      <c r="K106" s="268"/>
      <c r="L106" s="260"/>
      <c r="M106" s="260"/>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59"/>
    </row>
    <row r="107" spans="1:35" ht="15">
      <c r="A107" s="438"/>
      <c r="B107" s="438"/>
      <c r="C107" s="438"/>
      <c r="D107" s="438"/>
      <c r="E107" s="438"/>
      <c r="G107" s="257"/>
      <c r="H107" s="258"/>
      <c r="I107" s="258"/>
      <c r="J107" s="258"/>
      <c r="K107" s="268"/>
      <c r="L107" s="260"/>
      <c r="M107" s="260"/>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59"/>
    </row>
    <row r="108" spans="1:35" ht="15">
      <c r="A108" s="438"/>
      <c r="B108" s="438"/>
      <c r="C108" s="438"/>
      <c r="D108" s="438"/>
      <c r="E108" s="438"/>
      <c r="G108" s="257"/>
      <c r="H108" s="258"/>
      <c r="I108" s="258"/>
      <c r="J108" s="258"/>
      <c r="K108" s="268"/>
      <c r="L108" s="260"/>
      <c r="M108" s="260"/>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59"/>
    </row>
    <row r="109" spans="1:35" ht="15">
      <c r="A109" s="438"/>
      <c r="B109" s="438"/>
      <c r="C109" s="438"/>
      <c r="D109" s="438"/>
      <c r="E109" s="438"/>
      <c r="G109" s="257"/>
      <c r="H109" s="258"/>
      <c r="I109" s="258"/>
      <c r="J109" s="258"/>
      <c r="K109" s="268"/>
      <c r="L109" s="260"/>
      <c r="M109" s="260"/>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59"/>
    </row>
    <row r="110" spans="1:35" ht="15">
      <c r="A110" s="438"/>
      <c r="B110" s="438"/>
      <c r="C110" s="438"/>
      <c r="D110" s="438"/>
      <c r="E110" s="438"/>
      <c r="G110" s="257"/>
      <c r="H110" s="258"/>
      <c r="I110" s="258"/>
      <c r="J110" s="258"/>
      <c r="K110" s="268"/>
      <c r="L110" s="260"/>
      <c r="M110" s="260"/>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59"/>
    </row>
    <row r="111" spans="1:35" ht="15">
      <c r="A111" s="438"/>
      <c r="B111" s="438"/>
      <c r="C111" s="438"/>
      <c r="D111" s="438"/>
      <c r="E111" s="438"/>
      <c r="G111" s="257"/>
      <c r="H111" s="258"/>
      <c r="I111" s="258"/>
      <c r="J111" s="258"/>
      <c r="K111" s="268"/>
      <c r="L111" s="260"/>
      <c r="M111" s="260"/>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59"/>
    </row>
    <row r="112" spans="1:35" ht="15">
      <c r="A112" s="438"/>
      <c r="B112" s="438"/>
      <c r="C112" s="438"/>
      <c r="D112" s="438"/>
      <c r="E112" s="438"/>
      <c r="G112" s="257"/>
      <c r="H112" s="258"/>
      <c r="I112" s="258"/>
      <c r="J112" s="258"/>
      <c r="K112" s="268"/>
      <c r="L112" s="260"/>
      <c r="M112" s="260"/>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59"/>
    </row>
    <row r="113" spans="1:35" ht="15">
      <c r="A113" s="438"/>
      <c r="B113" s="438"/>
      <c r="C113" s="438"/>
      <c r="D113" s="438"/>
      <c r="E113" s="438"/>
      <c r="G113" s="257"/>
      <c r="H113" s="258"/>
      <c r="I113" s="258"/>
      <c r="J113" s="258"/>
      <c r="K113" s="268"/>
      <c r="L113" s="260"/>
      <c r="M113" s="260"/>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59"/>
    </row>
    <row r="114" spans="1:35" ht="15">
      <c r="A114" s="438"/>
      <c r="B114" s="438"/>
      <c r="C114" s="438"/>
      <c r="D114" s="438"/>
      <c r="E114" s="438"/>
      <c r="G114" s="257"/>
      <c r="H114" s="258"/>
      <c r="I114" s="258"/>
      <c r="J114" s="258"/>
      <c r="K114" s="268"/>
      <c r="L114" s="260"/>
      <c r="M114" s="260"/>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59"/>
    </row>
    <row r="115" spans="1:35" ht="15">
      <c r="A115" s="438"/>
      <c r="B115" s="438"/>
      <c r="C115" s="438"/>
      <c r="D115" s="438"/>
      <c r="E115" s="438"/>
      <c r="G115" s="257"/>
      <c r="H115" s="258"/>
      <c r="I115" s="258"/>
      <c r="J115" s="258"/>
      <c r="K115" s="259"/>
      <c r="L115" s="259"/>
      <c r="M115" s="260"/>
      <c r="N115" s="260"/>
      <c r="O115" s="260"/>
      <c r="P115" s="260"/>
      <c r="Q115" s="260"/>
      <c r="R115" s="260"/>
      <c r="S115" s="260"/>
      <c r="T115" s="260"/>
      <c r="U115" s="260"/>
      <c r="V115" s="260"/>
      <c r="W115" s="260"/>
      <c r="X115" s="260"/>
      <c r="Y115" s="260"/>
      <c r="Z115" s="260"/>
      <c r="AA115" s="260"/>
      <c r="AB115" s="260"/>
      <c r="AC115" s="260"/>
      <c r="AD115" s="260"/>
      <c r="AE115" s="260"/>
      <c r="AF115" s="260"/>
      <c r="AG115" s="259"/>
      <c r="AH115" s="259"/>
      <c r="AI115" s="259"/>
    </row>
    <row r="116" spans="1:35" ht="15">
      <c r="A116" s="438"/>
      <c r="B116" s="438"/>
      <c r="C116" s="438"/>
      <c r="D116" s="438"/>
      <c r="E116" s="438"/>
      <c r="G116" s="257"/>
      <c r="H116" s="258"/>
      <c r="I116" s="258"/>
      <c r="J116" s="258"/>
      <c r="K116" s="259"/>
      <c r="L116" s="259"/>
      <c r="M116" s="260"/>
      <c r="N116" s="278"/>
      <c r="O116" s="278"/>
      <c r="P116" s="278"/>
      <c r="Q116" s="278"/>
      <c r="R116" s="278"/>
      <c r="S116" s="278"/>
      <c r="T116" s="278"/>
      <c r="U116" s="278"/>
      <c r="V116" s="278"/>
      <c r="W116" s="278"/>
      <c r="X116" s="278"/>
      <c r="Y116" s="278"/>
      <c r="Z116" s="278"/>
      <c r="AA116" s="278"/>
      <c r="AB116" s="278"/>
      <c r="AC116" s="278"/>
      <c r="AD116" s="278"/>
      <c r="AE116" s="278"/>
      <c r="AF116" s="278"/>
      <c r="AG116" s="269"/>
      <c r="AH116" s="269"/>
      <c r="AI116" s="259"/>
    </row>
    <row r="117" spans="1:35" ht="15">
      <c r="A117" s="438"/>
      <c r="B117" s="438"/>
      <c r="C117" s="438"/>
      <c r="D117" s="438"/>
      <c r="E117" s="438"/>
      <c r="G117" s="257"/>
      <c r="H117" s="258"/>
      <c r="I117" s="258"/>
      <c r="J117" s="258"/>
      <c r="K117" s="268"/>
      <c r="L117" s="260"/>
      <c r="M117" s="260"/>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59"/>
    </row>
    <row r="118" spans="1:35" ht="15">
      <c r="A118" s="438"/>
      <c r="B118" s="438"/>
      <c r="C118" s="438"/>
      <c r="D118" s="438"/>
      <c r="E118" s="438"/>
      <c r="G118" s="257"/>
      <c r="H118" s="258"/>
      <c r="I118" s="258"/>
      <c r="J118" s="258"/>
      <c r="K118" s="268"/>
      <c r="L118" s="260"/>
      <c r="M118" s="260"/>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59"/>
    </row>
    <row r="119" spans="1:35" ht="15">
      <c r="A119" s="438"/>
      <c r="B119" s="438"/>
      <c r="C119" s="438"/>
      <c r="D119" s="438"/>
      <c r="E119" s="438"/>
      <c r="G119" s="257"/>
      <c r="H119" s="258"/>
      <c r="I119" s="258"/>
      <c r="J119" s="258"/>
      <c r="K119" s="268"/>
      <c r="L119" s="260"/>
      <c r="M119" s="260"/>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59"/>
    </row>
    <row r="120" spans="1:35" ht="15">
      <c r="A120" s="438"/>
      <c r="B120" s="438"/>
      <c r="C120" s="438"/>
      <c r="D120" s="438"/>
      <c r="E120" s="438"/>
      <c r="G120" s="257"/>
      <c r="H120" s="258"/>
      <c r="I120" s="258"/>
      <c r="J120" s="258"/>
      <c r="K120" s="268"/>
      <c r="L120" s="260"/>
      <c r="M120" s="260"/>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59"/>
    </row>
    <row r="121" spans="1:35" ht="15">
      <c r="A121" s="438"/>
      <c r="B121" s="438"/>
      <c r="C121" s="438"/>
      <c r="D121" s="438"/>
      <c r="E121" s="438"/>
      <c r="G121" s="257"/>
      <c r="H121" s="258"/>
      <c r="I121" s="258"/>
      <c r="J121" s="258"/>
      <c r="K121" s="268"/>
      <c r="L121" s="260"/>
      <c r="M121" s="260"/>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59"/>
    </row>
    <row r="122" spans="1:35" ht="15">
      <c r="A122" s="438"/>
      <c r="B122" s="438"/>
      <c r="C122" s="438"/>
      <c r="D122" s="438"/>
      <c r="E122" s="438"/>
      <c r="G122" s="257"/>
      <c r="H122" s="258"/>
      <c r="I122" s="258"/>
      <c r="J122" s="258"/>
      <c r="K122" s="268"/>
      <c r="L122" s="260"/>
      <c r="M122" s="260"/>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59"/>
    </row>
    <row r="123" spans="1:35" ht="15">
      <c r="A123" s="438"/>
      <c r="B123" s="438"/>
      <c r="C123" s="438"/>
      <c r="D123" s="438"/>
      <c r="E123" s="438"/>
      <c r="G123" s="257"/>
      <c r="H123" s="258"/>
      <c r="I123" s="258"/>
      <c r="J123" s="258"/>
      <c r="K123" s="268"/>
      <c r="L123" s="260"/>
      <c r="M123" s="260"/>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59"/>
    </row>
    <row r="124" spans="1:35" ht="15">
      <c r="A124" s="438"/>
      <c r="B124" s="438"/>
      <c r="C124" s="438"/>
      <c r="D124" s="438"/>
      <c r="E124" s="438"/>
      <c r="G124" s="257"/>
      <c r="H124" s="258"/>
      <c r="I124" s="258"/>
      <c r="J124" s="258"/>
      <c r="K124" s="268"/>
      <c r="L124" s="260"/>
      <c r="M124" s="260"/>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59"/>
    </row>
    <row r="125" spans="1:35" ht="15">
      <c r="A125" s="438"/>
      <c r="B125" s="438"/>
      <c r="C125" s="438"/>
      <c r="D125" s="438"/>
      <c r="E125" s="438"/>
      <c r="G125" s="257"/>
      <c r="H125" s="258"/>
      <c r="I125" s="258"/>
      <c r="J125" s="258"/>
      <c r="K125" s="268"/>
      <c r="L125" s="260"/>
      <c r="M125" s="272"/>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59"/>
    </row>
    <row r="126" spans="1:35" ht="15">
      <c r="A126" s="438"/>
      <c r="B126" s="438"/>
      <c r="C126" s="438"/>
      <c r="D126" s="438"/>
      <c r="E126" s="438"/>
      <c r="G126" s="257"/>
      <c r="H126" s="258"/>
      <c r="I126" s="258"/>
      <c r="J126" s="258"/>
      <c r="K126" s="268"/>
      <c r="L126" s="260"/>
      <c r="M126" s="272"/>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59"/>
    </row>
    <row r="127" spans="1:35" ht="15">
      <c r="A127" s="438"/>
      <c r="B127" s="438"/>
      <c r="C127" s="438"/>
      <c r="D127" s="438"/>
      <c r="E127" s="438"/>
      <c r="G127" s="257"/>
      <c r="H127" s="258"/>
      <c r="I127" s="258"/>
      <c r="J127" s="258"/>
      <c r="K127" s="268"/>
      <c r="L127" s="260"/>
      <c r="M127" s="260"/>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59"/>
    </row>
    <row r="128" spans="1:35" ht="15">
      <c r="A128" s="438"/>
      <c r="B128" s="438"/>
      <c r="C128" s="438"/>
      <c r="D128" s="438"/>
      <c r="E128" s="438"/>
      <c r="G128" s="257"/>
      <c r="H128" s="258"/>
      <c r="I128" s="258"/>
      <c r="J128" s="258"/>
      <c r="K128" s="268"/>
      <c r="L128" s="260"/>
      <c r="M128" s="260"/>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59"/>
    </row>
    <row r="129" spans="1:35" ht="15">
      <c r="A129" s="438"/>
      <c r="B129" s="438"/>
      <c r="C129" s="438"/>
      <c r="D129" s="438"/>
      <c r="E129" s="438"/>
      <c r="G129" s="257"/>
      <c r="H129" s="258"/>
      <c r="I129" s="258"/>
      <c r="J129" s="258"/>
      <c r="K129" s="268"/>
      <c r="L129" s="260"/>
      <c r="M129" s="260"/>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59"/>
    </row>
    <row r="130" spans="1:35" ht="15">
      <c r="A130" s="438"/>
      <c r="B130" s="438"/>
      <c r="C130" s="438"/>
      <c r="D130" s="438"/>
      <c r="E130" s="438"/>
      <c r="G130" s="257"/>
      <c r="H130" s="258"/>
      <c r="I130" s="258"/>
      <c r="J130" s="258"/>
      <c r="K130" s="268"/>
      <c r="L130" s="260"/>
      <c r="M130" s="260"/>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59"/>
    </row>
    <row r="131" spans="1:35" ht="15">
      <c r="A131" s="438"/>
      <c r="B131" s="438"/>
      <c r="C131" s="438"/>
      <c r="D131" s="438"/>
      <c r="E131" s="438"/>
      <c r="G131" s="257"/>
      <c r="H131" s="258"/>
      <c r="I131" s="258"/>
      <c r="J131" s="258"/>
      <c r="K131" s="268"/>
      <c r="L131" s="260"/>
      <c r="M131" s="260"/>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59"/>
    </row>
    <row r="132" spans="1:35" ht="15">
      <c r="A132" s="438"/>
      <c r="B132" s="438"/>
      <c r="C132" s="438"/>
      <c r="D132" s="438"/>
      <c r="E132" s="438"/>
      <c r="G132" s="257"/>
      <c r="H132" s="258"/>
      <c r="I132" s="258"/>
      <c r="J132" s="258"/>
      <c r="K132" s="268"/>
      <c r="L132" s="260"/>
      <c r="M132" s="260"/>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59"/>
    </row>
    <row r="133" spans="1:35" ht="15">
      <c r="A133" s="438"/>
      <c r="B133" s="438"/>
      <c r="C133" s="438"/>
      <c r="D133" s="438"/>
      <c r="E133" s="438"/>
      <c r="G133" s="257"/>
      <c r="H133" s="258"/>
      <c r="I133" s="258"/>
      <c r="J133" s="258"/>
      <c r="K133" s="268"/>
      <c r="L133" s="260"/>
      <c r="M133" s="260"/>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59"/>
    </row>
    <row r="134" spans="1:35" ht="15">
      <c r="A134" s="438"/>
      <c r="B134" s="438"/>
      <c r="C134" s="438"/>
      <c r="D134" s="438"/>
      <c r="E134" s="438"/>
      <c r="F134" s="259"/>
      <c r="G134" s="257"/>
      <c r="H134" s="258"/>
      <c r="I134" s="258"/>
      <c r="J134" s="258"/>
      <c r="K134" s="268"/>
      <c r="L134" s="260"/>
      <c r="M134" s="260"/>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59"/>
    </row>
    <row r="135" spans="1:35" ht="15">
      <c r="A135" s="438"/>
      <c r="B135" s="438"/>
      <c r="C135" s="438"/>
      <c r="D135" s="438"/>
      <c r="E135" s="438"/>
      <c r="G135" s="257"/>
      <c r="H135" s="258"/>
      <c r="I135" s="258"/>
      <c r="J135" s="258"/>
      <c r="K135" s="268"/>
      <c r="L135" s="260"/>
      <c r="M135" s="260"/>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59"/>
    </row>
    <row r="136" spans="1:35" ht="15">
      <c r="A136" s="438"/>
      <c r="B136" s="438"/>
      <c r="C136" s="438"/>
      <c r="D136" s="438"/>
      <c r="E136" s="438"/>
      <c r="G136" s="257"/>
      <c r="H136" s="258"/>
      <c r="I136" s="258"/>
      <c r="J136" s="258"/>
      <c r="K136" s="268"/>
      <c r="L136" s="260"/>
      <c r="M136" s="260"/>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59"/>
    </row>
    <row r="137" spans="1:35" ht="15">
      <c r="A137" s="438"/>
      <c r="B137" s="438"/>
      <c r="C137" s="438"/>
      <c r="D137" s="438"/>
      <c r="E137" s="438"/>
      <c r="G137" s="257"/>
      <c r="H137" s="258"/>
      <c r="I137" s="258"/>
      <c r="J137" s="258"/>
      <c r="K137" s="259"/>
      <c r="L137" s="259"/>
      <c r="M137" s="260"/>
      <c r="N137" s="260"/>
      <c r="O137" s="260"/>
      <c r="P137" s="260"/>
      <c r="Q137" s="260"/>
      <c r="R137" s="260"/>
      <c r="S137" s="260"/>
      <c r="T137" s="260"/>
      <c r="U137" s="260"/>
      <c r="V137" s="260"/>
      <c r="W137" s="260"/>
      <c r="X137" s="260"/>
      <c r="Y137" s="260"/>
      <c r="Z137" s="260"/>
      <c r="AA137" s="260"/>
      <c r="AB137" s="260"/>
      <c r="AC137" s="260"/>
      <c r="AD137" s="260"/>
      <c r="AE137" s="260"/>
      <c r="AF137" s="260"/>
      <c r="AG137" s="259"/>
      <c r="AH137" s="259"/>
      <c r="AI137" s="259"/>
    </row>
    <row r="138" spans="1:35" ht="15">
      <c r="A138" s="438"/>
      <c r="B138" s="438"/>
      <c r="C138" s="438"/>
      <c r="D138" s="438"/>
      <c r="E138" s="438"/>
      <c r="G138" s="257"/>
      <c r="H138" s="258"/>
      <c r="I138" s="258"/>
      <c r="J138" s="258"/>
      <c r="K138" s="259"/>
      <c r="L138" s="259"/>
      <c r="M138" s="260"/>
      <c r="N138" s="278"/>
      <c r="O138" s="278"/>
      <c r="P138" s="278"/>
      <c r="Q138" s="278"/>
      <c r="R138" s="278"/>
      <c r="S138" s="278"/>
      <c r="T138" s="278"/>
      <c r="U138" s="278"/>
      <c r="V138" s="278"/>
      <c r="W138" s="278"/>
      <c r="X138" s="278"/>
      <c r="Y138" s="278"/>
      <c r="Z138" s="278"/>
      <c r="AA138" s="278"/>
      <c r="AB138" s="278"/>
      <c r="AC138" s="278"/>
      <c r="AD138" s="278"/>
      <c r="AE138" s="278"/>
      <c r="AF138" s="278"/>
      <c r="AG138" s="269"/>
      <c r="AH138" s="269"/>
      <c r="AI138" s="259"/>
    </row>
    <row r="139" spans="1:35" ht="15">
      <c r="A139" s="438"/>
      <c r="B139" s="438"/>
      <c r="C139" s="438"/>
      <c r="D139" s="438"/>
      <c r="E139" s="438"/>
      <c r="G139" s="257"/>
      <c r="H139" s="258"/>
      <c r="I139" s="258"/>
      <c r="J139" s="258"/>
      <c r="K139" s="268"/>
      <c r="L139" s="260"/>
      <c r="M139" s="260"/>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59"/>
    </row>
    <row r="140" spans="1:35" ht="15">
      <c r="A140" s="438"/>
      <c r="B140" s="438"/>
      <c r="C140" s="438"/>
      <c r="D140" s="438"/>
      <c r="E140" s="438"/>
      <c r="G140" s="257"/>
      <c r="H140" s="258"/>
      <c r="I140" s="258"/>
      <c r="J140" s="258"/>
      <c r="K140" s="268"/>
      <c r="L140" s="260"/>
      <c r="M140" s="260"/>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59"/>
    </row>
    <row r="141" spans="1:35" ht="15">
      <c r="A141" s="438"/>
      <c r="B141" s="438"/>
      <c r="C141" s="438"/>
      <c r="D141" s="438"/>
      <c r="E141" s="438"/>
      <c r="G141" s="257"/>
      <c r="H141" s="258"/>
      <c r="I141" s="258"/>
      <c r="J141" s="258"/>
      <c r="K141" s="268"/>
      <c r="L141" s="260"/>
      <c r="M141" s="260"/>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59"/>
    </row>
    <row r="142" spans="1:35" ht="15">
      <c r="A142" s="438"/>
      <c r="B142" s="438"/>
      <c r="C142" s="438"/>
      <c r="D142" s="438"/>
      <c r="E142" s="438"/>
      <c r="G142" s="257"/>
      <c r="H142" s="258"/>
      <c r="I142" s="258"/>
      <c r="J142" s="258"/>
      <c r="K142" s="268"/>
      <c r="L142" s="260"/>
      <c r="M142" s="260"/>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59"/>
    </row>
    <row r="143" spans="1:35" ht="15">
      <c r="A143" s="438"/>
      <c r="B143" s="438"/>
      <c r="C143" s="438"/>
      <c r="D143" s="438"/>
      <c r="E143" s="438"/>
      <c r="G143" s="257"/>
      <c r="H143" s="258"/>
      <c r="I143" s="258"/>
      <c r="J143" s="258"/>
      <c r="K143" s="268"/>
      <c r="L143" s="260"/>
      <c r="M143" s="260"/>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59"/>
    </row>
    <row r="144" spans="1:35" ht="15">
      <c r="A144" s="438"/>
      <c r="B144" s="438"/>
      <c r="C144" s="438"/>
      <c r="D144" s="438"/>
      <c r="E144" s="438"/>
      <c r="G144" s="257"/>
      <c r="H144" s="258"/>
      <c r="I144" s="258"/>
      <c r="J144" s="258"/>
      <c r="K144" s="268"/>
      <c r="L144" s="260"/>
      <c r="M144" s="260"/>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59"/>
    </row>
    <row r="145" spans="1:35" ht="15">
      <c r="A145" s="438"/>
      <c r="B145" s="438"/>
      <c r="C145" s="438"/>
      <c r="D145" s="438"/>
      <c r="E145" s="438"/>
      <c r="G145" s="257"/>
      <c r="H145" s="258"/>
      <c r="I145" s="258"/>
      <c r="J145" s="258"/>
      <c r="K145" s="268"/>
      <c r="L145" s="260"/>
      <c r="M145" s="260"/>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59"/>
    </row>
    <row r="146" spans="1:35" ht="15">
      <c r="A146" s="438"/>
      <c r="B146" s="438"/>
      <c r="C146" s="438"/>
      <c r="D146" s="438"/>
      <c r="E146" s="438"/>
      <c r="G146" s="257"/>
      <c r="H146" s="258"/>
      <c r="I146" s="258"/>
      <c r="J146" s="258"/>
      <c r="K146" s="268"/>
      <c r="L146" s="260"/>
      <c r="M146" s="260"/>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59"/>
    </row>
    <row r="147" spans="1:35" ht="15">
      <c r="A147" s="438"/>
      <c r="B147" s="438"/>
      <c r="C147" s="438"/>
      <c r="D147" s="438"/>
      <c r="E147" s="438"/>
      <c r="G147" s="257"/>
      <c r="H147" s="258"/>
      <c r="I147" s="258"/>
      <c r="J147" s="258"/>
      <c r="K147" s="268"/>
      <c r="L147" s="260"/>
      <c r="M147" s="272"/>
      <c r="N147" s="269"/>
      <c r="O147" s="269"/>
      <c r="P147" s="269"/>
      <c r="Q147" s="269"/>
      <c r="R147" s="269"/>
      <c r="S147" s="269"/>
      <c r="T147" s="269"/>
      <c r="U147" s="269"/>
      <c r="V147" s="269"/>
      <c r="W147" s="269"/>
      <c r="X147" s="269"/>
      <c r="Y147" s="269"/>
      <c r="Z147" s="269"/>
      <c r="AA147" s="269"/>
      <c r="AB147" s="269"/>
      <c r="AC147" s="269"/>
      <c r="AD147" s="269"/>
      <c r="AE147" s="269"/>
      <c r="AF147" s="269"/>
      <c r="AG147" s="269"/>
      <c r="AH147" s="269"/>
      <c r="AI147" s="259"/>
    </row>
    <row r="148" spans="1:35" ht="15">
      <c r="A148" s="438"/>
      <c r="B148" s="438"/>
      <c r="C148" s="438"/>
      <c r="D148" s="438"/>
      <c r="E148" s="438"/>
      <c r="G148" s="257"/>
      <c r="H148" s="258"/>
      <c r="I148" s="258"/>
      <c r="J148" s="258"/>
      <c r="K148" s="268"/>
      <c r="L148" s="260"/>
      <c r="M148" s="272"/>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59"/>
    </row>
    <row r="149" spans="1:35" ht="15">
      <c r="A149" s="438"/>
      <c r="B149" s="438"/>
      <c r="C149" s="438"/>
      <c r="D149" s="438"/>
      <c r="E149" s="438"/>
      <c r="G149" s="257"/>
      <c r="H149" s="258"/>
      <c r="I149" s="258"/>
      <c r="J149" s="258"/>
      <c r="K149" s="268"/>
      <c r="L149" s="260"/>
      <c r="M149" s="260"/>
      <c r="N149" s="269"/>
      <c r="O149" s="269"/>
      <c r="P149" s="269"/>
      <c r="Q149" s="269"/>
      <c r="R149" s="269"/>
      <c r="S149" s="269"/>
      <c r="T149" s="269"/>
      <c r="U149" s="269"/>
      <c r="V149" s="269"/>
      <c r="W149" s="269"/>
      <c r="X149" s="269"/>
      <c r="Y149" s="269"/>
      <c r="Z149" s="269"/>
      <c r="AA149" s="269"/>
      <c r="AB149" s="269"/>
      <c r="AC149" s="269"/>
      <c r="AD149" s="269"/>
      <c r="AE149" s="269"/>
      <c r="AF149" s="269"/>
      <c r="AG149" s="269"/>
      <c r="AH149" s="269"/>
      <c r="AI149" s="259"/>
    </row>
    <row r="150" spans="1:35" ht="15">
      <c r="A150" s="438"/>
      <c r="B150" s="438"/>
      <c r="C150" s="438"/>
      <c r="D150" s="438"/>
      <c r="E150" s="438"/>
      <c r="G150" s="257"/>
      <c r="H150" s="258"/>
      <c r="I150" s="258"/>
      <c r="J150" s="258"/>
      <c r="K150" s="268"/>
      <c r="L150" s="260"/>
      <c r="M150" s="260"/>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59"/>
    </row>
    <row r="151" spans="1:35" ht="15">
      <c r="A151" s="438"/>
      <c r="B151" s="438"/>
      <c r="C151" s="438"/>
      <c r="D151" s="438"/>
      <c r="E151" s="438"/>
      <c r="G151" s="257"/>
      <c r="H151" s="258"/>
      <c r="I151" s="258"/>
      <c r="J151" s="258"/>
      <c r="K151" s="268"/>
      <c r="L151" s="260"/>
      <c r="M151" s="260"/>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59"/>
    </row>
    <row r="152" spans="1:35" ht="15">
      <c r="A152" s="438"/>
      <c r="B152" s="438"/>
      <c r="C152" s="438"/>
      <c r="D152" s="438"/>
      <c r="E152" s="438"/>
      <c r="G152" s="257"/>
      <c r="H152" s="258"/>
      <c r="I152" s="258"/>
      <c r="J152" s="258"/>
      <c r="K152" s="268"/>
      <c r="L152" s="260"/>
      <c r="M152" s="260"/>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59"/>
    </row>
    <row r="153" spans="1:35" ht="15">
      <c r="A153" s="438"/>
      <c r="B153" s="438"/>
      <c r="C153" s="438"/>
      <c r="D153" s="438"/>
      <c r="E153" s="438"/>
      <c r="G153" s="257"/>
      <c r="H153" s="258"/>
      <c r="I153" s="258"/>
      <c r="J153" s="258"/>
      <c r="K153" s="268"/>
      <c r="L153" s="260"/>
      <c r="M153" s="260"/>
      <c r="N153" s="269"/>
      <c r="O153" s="269"/>
      <c r="P153" s="269"/>
      <c r="Q153" s="269"/>
      <c r="R153" s="269"/>
      <c r="S153" s="269"/>
      <c r="T153" s="269"/>
      <c r="U153" s="269"/>
      <c r="V153" s="269"/>
      <c r="W153" s="269"/>
      <c r="X153" s="269"/>
      <c r="Y153" s="269"/>
      <c r="Z153" s="269"/>
      <c r="AA153" s="269"/>
      <c r="AB153" s="269"/>
      <c r="AC153" s="269"/>
      <c r="AD153" s="269"/>
      <c r="AE153" s="269"/>
      <c r="AF153" s="269"/>
      <c r="AG153" s="269"/>
      <c r="AH153" s="269"/>
      <c r="AI153" s="259"/>
    </row>
    <row r="154" spans="1:35" ht="15">
      <c r="A154" s="438"/>
      <c r="B154" s="438"/>
      <c r="C154" s="438"/>
      <c r="D154" s="438"/>
      <c r="E154" s="438"/>
      <c r="G154" s="257"/>
      <c r="H154" s="258"/>
      <c r="I154" s="258"/>
      <c r="J154" s="258"/>
      <c r="K154" s="268"/>
      <c r="L154" s="260"/>
      <c r="M154" s="260"/>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59"/>
    </row>
    <row r="155" spans="1:35" ht="15">
      <c r="A155" s="438"/>
      <c r="B155" s="438"/>
      <c r="C155" s="438"/>
      <c r="D155" s="438"/>
      <c r="E155" s="438"/>
      <c r="G155" s="257"/>
      <c r="H155" s="258"/>
      <c r="I155" s="258"/>
      <c r="J155" s="258"/>
      <c r="K155" s="268"/>
      <c r="L155" s="260"/>
      <c r="M155" s="260"/>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59"/>
    </row>
    <row r="156" spans="1:35" ht="15">
      <c r="A156" s="438"/>
      <c r="B156" s="438"/>
      <c r="C156" s="438"/>
      <c r="D156" s="438"/>
      <c r="E156" s="438"/>
      <c r="G156" s="257"/>
      <c r="H156" s="258"/>
      <c r="I156" s="258"/>
      <c r="J156" s="258"/>
      <c r="K156" s="268"/>
      <c r="L156" s="260"/>
      <c r="M156" s="260"/>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59"/>
    </row>
    <row r="157" spans="1:35" ht="15">
      <c r="A157" s="438"/>
      <c r="B157" s="438"/>
      <c r="C157" s="438"/>
      <c r="D157" s="438"/>
      <c r="E157" s="438"/>
      <c r="G157" s="257"/>
      <c r="H157" s="258"/>
      <c r="I157" s="258"/>
      <c r="J157" s="258"/>
      <c r="K157" s="268"/>
      <c r="L157" s="260"/>
      <c r="M157" s="260"/>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59"/>
    </row>
    <row r="158" spans="1:35" ht="15">
      <c r="A158" s="438"/>
      <c r="B158" s="438"/>
      <c r="C158" s="438"/>
      <c r="D158" s="438"/>
      <c r="E158" s="438"/>
      <c r="G158" s="257"/>
      <c r="H158" s="258"/>
      <c r="I158" s="258"/>
      <c r="J158" s="258"/>
      <c r="K158" s="268"/>
      <c r="L158" s="260"/>
      <c r="M158" s="260"/>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59"/>
    </row>
    <row r="159" spans="1:35" ht="15">
      <c r="A159" s="438"/>
      <c r="B159" s="438"/>
      <c r="C159" s="438"/>
      <c r="D159" s="438"/>
      <c r="E159" s="438"/>
      <c r="G159" s="257"/>
      <c r="H159" s="258"/>
      <c r="I159" s="258"/>
      <c r="J159" s="258"/>
      <c r="K159" s="259"/>
      <c r="L159" s="259"/>
      <c r="M159" s="260"/>
      <c r="N159" s="260"/>
      <c r="O159" s="260"/>
      <c r="P159" s="260"/>
      <c r="Q159" s="260"/>
      <c r="R159" s="260"/>
      <c r="S159" s="260"/>
      <c r="T159" s="260"/>
      <c r="U159" s="260"/>
      <c r="V159" s="260"/>
      <c r="W159" s="260"/>
      <c r="X159" s="260"/>
      <c r="Y159" s="260"/>
      <c r="Z159" s="260"/>
      <c r="AA159" s="260"/>
      <c r="AB159" s="260"/>
      <c r="AC159" s="260"/>
      <c r="AD159" s="260"/>
      <c r="AE159" s="260"/>
      <c r="AF159" s="260"/>
      <c r="AG159" s="259"/>
      <c r="AH159" s="259"/>
      <c r="AI159" s="259"/>
    </row>
    <row r="160" spans="1:35" ht="15">
      <c r="A160" s="438"/>
      <c r="B160" s="438"/>
      <c r="C160" s="438"/>
      <c r="D160" s="438"/>
      <c r="E160" s="438"/>
      <c r="G160" s="257"/>
      <c r="H160" s="258"/>
      <c r="I160" s="258"/>
      <c r="J160" s="258"/>
      <c r="K160" s="259"/>
      <c r="L160" s="259"/>
      <c r="M160" s="260"/>
      <c r="N160" s="278"/>
      <c r="O160" s="278"/>
      <c r="P160" s="278"/>
      <c r="Q160" s="278"/>
      <c r="R160" s="278"/>
      <c r="S160" s="278"/>
      <c r="T160" s="278"/>
      <c r="U160" s="278"/>
      <c r="V160" s="278"/>
      <c r="W160" s="278"/>
      <c r="X160" s="278"/>
      <c r="Y160" s="278"/>
      <c r="Z160" s="278"/>
      <c r="AA160" s="278"/>
      <c r="AB160" s="278"/>
      <c r="AC160" s="278"/>
      <c r="AD160" s="278"/>
      <c r="AE160" s="278"/>
      <c r="AF160" s="278"/>
      <c r="AG160" s="269"/>
      <c r="AH160" s="269"/>
      <c r="AI160" s="259"/>
    </row>
    <row r="161" spans="1:35" ht="15">
      <c r="A161" s="438"/>
      <c r="B161" s="438"/>
      <c r="C161" s="438"/>
      <c r="D161" s="438"/>
      <c r="E161" s="438"/>
      <c r="G161" s="257"/>
      <c r="H161" s="258"/>
      <c r="I161" s="258"/>
      <c r="J161" s="258"/>
      <c r="K161" s="268"/>
      <c r="L161" s="260"/>
      <c r="M161" s="260"/>
      <c r="N161" s="269"/>
      <c r="O161" s="269"/>
      <c r="P161" s="269"/>
      <c r="Q161" s="269"/>
      <c r="R161" s="269"/>
      <c r="S161" s="269"/>
      <c r="T161" s="269"/>
      <c r="U161" s="269"/>
      <c r="V161" s="269"/>
      <c r="W161" s="269"/>
      <c r="X161" s="269"/>
      <c r="Y161" s="269"/>
      <c r="Z161" s="269"/>
      <c r="AA161" s="269"/>
      <c r="AB161" s="269"/>
      <c r="AC161" s="269"/>
      <c r="AD161" s="269"/>
      <c r="AE161" s="269"/>
      <c r="AF161" s="269"/>
      <c r="AG161" s="269"/>
      <c r="AH161" s="269"/>
      <c r="AI161" s="259"/>
    </row>
    <row r="162" spans="1:35" ht="15">
      <c r="A162" s="438"/>
      <c r="B162" s="438"/>
      <c r="C162" s="438"/>
      <c r="D162" s="438"/>
      <c r="E162" s="438"/>
      <c r="G162" s="257"/>
      <c r="H162" s="258"/>
      <c r="I162" s="258"/>
      <c r="J162" s="258"/>
      <c r="K162" s="268"/>
      <c r="L162" s="260"/>
      <c r="M162" s="260"/>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59"/>
    </row>
    <row r="163" spans="1:35" ht="15">
      <c r="A163" s="438"/>
      <c r="B163" s="438"/>
      <c r="C163" s="438"/>
      <c r="D163" s="438"/>
      <c r="E163" s="438"/>
      <c r="G163" s="257"/>
      <c r="H163" s="258"/>
      <c r="I163" s="258"/>
      <c r="J163" s="258"/>
      <c r="K163" s="268"/>
      <c r="L163" s="260"/>
      <c r="M163" s="260"/>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59"/>
    </row>
    <row r="164" spans="1:35" ht="15">
      <c r="A164" s="438"/>
      <c r="B164" s="438"/>
      <c r="C164" s="438"/>
      <c r="D164" s="438"/>
      <c r="E164" s="438"/>
      <c r="G164" s="257"/>
      <c r="H164" s="258"/>
      <c r="I164" s="258"/>
      <c r="J164" s="258"/>
      <c r="K164" s="268"/>
      <c r="L164" s="260"/>
      <c r="M164" s="260"/>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59"/>
    </row>
    <row r="165" spans="1:35" ht="15">
      <c r="A165" s="438"/>
      <c r="B165" s="438"/>
      <c r="C165" s="438"/>
      <c r="D165" s="438"/>
      <c r="E165" s="438"/>
      <c r="G165" s="257"/>
      <c r="H165" s="258"/>
      <c r="I165" s="258"/>
      <c r="J165" s="258"/>
      <c r="K165" s="268"/>
      <c r="L165" s="260"/>
      <c r="M165" s="260"/>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59"/>
    </row>
    <row r="166" spans="1:35" ht="15">
      <c r="A166" s="438"/>
      <c r="B166" s="438"/>
      <c r="C166" s="438"/>
      <c r="D166" s="438"/>
      <c r="E166" s="438"/>
      <c r="G166" s="257"/>
      <c r="H166" s="258"/>
      <c r="I166" s="258"/>
      <c r="J166" s="258"/>
      <c r="K166" s="268"/>
      <c r="L166" s="260"/>
      <c r="M166" s="260"/>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59"/>
    </row>
    <row r="167" spans="1:35" ht="15">
      <c r="A167" s="438"/>
      <c r="B167" s="438"/>
      <c r="C167" s="438"/>
      <c r="D167" s="438"/>
      <c r="E167" s="438"/>
      <c r="G167" s="257"/>
      <c r="H167" s="258"/>
      <c r="I167" s="258"/>
      <c r="J167" s="258"/>
      <c r="K167" s="268"/>
      <c r="L167" s="260"/>
      <c r="M167" s="260"/>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59"/>
    </row>
    <row r="168" spans="1:35" ht="15">
      <c r="A168" s="438"/>
      <c r="B168" s="438"/>
      <c r="C168" s="438"/>
      <c r="D168" s="438"/>
      <c r="E168" s="438"/>
      <c r="G168" s="257"/>
      <c r="H168" s="258"/>
      <c r="I168" s="258"/>
      <c r="J168" s="258"/>
      <c r="K168" s="268"/>
      <c r="L168" s="260"/>
      <c r="M168" s="260"/>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59"/>
    </row>
    <row r="169" spans="1:35" ht="15">
      <c r="A169" s="438"/>
      <c r="B169" s="438"/>
      <c r="C169" s="438"/>
      <c r="D169" s="438"/>
      <c r="E169" s="438"/>
      <c r="G169" s="257"/>
      <c r="H169" s="258"/>
      <c r="I169" s="258"/>
      <c r="J169" s="258"/>
      <c r="K169" s="268"/>
      <c r="L169" s="260"/>
      <c r="M169" s="272"/>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59"/>
    </row>
    <row r="170" spans="1:35" ht="15">
      <c r="A170" s="438"/>
      <c r="B170" s="438"/>
      <c r="C170" s="438"/>
      <c r="D170" s="438"/>
      <c r="E170" s="438"/>
      <c r="G170" s="257"/>
      <c r="H170" s="258"/>
      <c r="I170" s="258"/>
      <c r="J170" s="258"/>
      <c r="K170" s="268"/>
      <c r="L170" s="260"/>
      <c r="M170" s="272"/>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59"/>
    </row>
    <row r="171" spans="1:35" ht="15">
      <c r="A171" s="438"/>
      <c r="B171" s="438"/>
      <c r="C171" s="438"/>
      <c r="D171" s="438"/>
      <c r="E171" s="438"/>
      <c r="G171" s="257"/>
      <c r="H171" s="258"/>
      <c r="I171" s="258"/>
      <c r="J171" s="258"/>
      <c r="K171" s="268"/>
      <c r="L171" s="260"/>
      <c r="M171" s="260"/>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59"/>
    </row>
    <row r="172" spans="1:35" ht="15">
      <c r="A172" s="438"/>
      <c r="B172" s="438"/>
      <c r="C172" s="438"/>
      <c r="D172" s="438"/>
      <c r="E172" s="438"/>
      <c r="G172" s="257"/>
      <c r="H172" s="258"/>
      <c r="I172" s="258"/>
      <c r="J172" s="258"/>
      <c r="K172" s="268"/>
      <c r="L172" s="260"/>
      <c r="M172" s="260"/>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59"/>
    </row>
    <row r="173" spans="1:35" ht="15">
      <c r="A173" s="438"/>
      <c r="B173" s="438"/>
      <c r="C173" s="438"/>
      <c r="D173" s="438"/>
      <c r="E173" s="438"/>
      <c r="G173" s="257"/>
      <c r="H173" s="258"/>
      <c r="I173" s="258"/>
      <c r="J173" s="258"/>
      <c r="K173" s="268"/>
      <c r="L173" s="260"/>
      <c r="M173" s="260"/>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59"/>
    </row>
    <row r="174" spans="1:35" ht="15">
      <c r="A174" s="438"/>
      <c r="B174" s="438"/>
      <c r="C174" s="438"/>
      <c r="D174" s="438"/>
      <c r="E174" s="438"/>
      <c r="G174" s="257"/>
      <c r="H174" s="258"/>
      <c r="I174" s="258"/>
      <c r="J174" s="258"/>
      <c r="K174" s="268"/>
      <c r="L174" s="260"/>
      <c r="M174" s="260"/>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59"/>
    </row>
    <row r="175" spans="1:35" ht="15">
      <c r="A175" s="438"/>
      <c r="B175" s="438"/>
      <c r="C175" s="438"/>
      <c r="D175" s="438"/>
      <c r="E175" s="438"/>
      <c r="G175" s="257"/>
      <c r="H175" s="258"/>
      <c r="I175" s="258"/>
      <c r="J175" s="258"/>
      <c r="K175" s="268"/>
      <c r="L175" s="260"/>
      <c r="M175" s="260"/>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59"/>
    </row>
    <row r="176" spans="1:35" ht="15">
      <c r="A176" s="438"/>
      <c r="B176" s="438"/>
      <c r="C176" s="438"/>
      <c r="D176" s="438"/>
      <c r="E176" s="438"/>
      <c r="G176" s="257"/>
      <c r="H176" s="258"/>
      <c r="I176" s="258"/>
      <c r="J176" s="258"/>
      <c r="K176" s="268"/>
      <c r="L176" s="260"/>
      <c r="M176" s="260"/>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59"/>
    </row>
    <row r="177" spans="1:35" ht="15">
      <c r="A177" s="438"/>
      <c r="B177" s="438"/>
      <c r="C177" s="438"/>
      <c r="D177" s="438"/>
      <c r="E177" s="438"/>
      <c r="G177" s="257"/>
      <c r="H177" s="258"/>
      <c r="I177" s="258"/>
      <c r="J177" s="258"/>
      <c r="K177" s="268"/>
      <c r="L177" s="260"/>
      <c r="M177" s="260"/>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59"/>
    </row>
    <row r="178" spans="1:35" ht="15">
      <c r="A178" s="438"/>
      <c r="B178" s="438"/>
      <c r="C178" s="438"/>
      <c r="D178" s="438"/>
      <c r="E178" s="438"/>
      <c r="G178" s="257"/>
      <c r="H178" s="258"/>
      <c r="I178" s="258"/>
      <c r="J178" s="258"/>
      <c r="K178" s="268"/>
      <c r="L178" s="260"/>
      <c r="M178" s="260"/>
      <c r="N178" s="269"/>
      <c r="O178" s="269"/>
      <c r="P178" s="269"/>
      <c r="Q178" s="269"/>
      <c r="R178" s="269"/>
      <c r="S178" s="269"/>
      <c r="T178" s="269"/>
      <c r="U178" s="269"/>
      <c r="V178" s="269"/>
      <c r="W178" s="269"/>
      <c r="X178" s="269"/>
      <c r="Y178" s="269"/>
      <c r="Z178" s="269"/>
      <c r="AA178" s="269"/>
      <c r="AB178" s="269"/>
      <c r="AC178" s="269"/>
      <c r="AD178" s="269"/>
      <c r="AE178" s="269"/>
      <c r="AF178" s="269"/>
      <c r="AG178" s="269"/>
      <c r="AH178" s="269"/>
      <c r="AI178" s="259"/>
    </row>
    <row r="179" spans="1:35" ht="15">
      <c r="A179" s="438"/>
      <c r="B179" s="438"/>
      <c r="C179" s="438"/>
      <c r="D179" s="438"/>
      <c r="E179" s="438"/>
      <c r="G179" s="257"/>
      <c r="H179" s="258"/>
      <c r="I179" s="258"/>
      <c r="J179" s="258"/>
      <c r="K179" s="268"/>
      <c r="L179" s="260"/>
      <c r="M179" s="260"/>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59"/>
    </row>
    <row r="180" spans="1:35" ht="15">
      <c r="A180" s="438"/>
      <c r="B180" s="438"/>
      <c r="C180" s="438"/>
      <c r="D180" s="438"/>
      <c r="E180" s="438"/>
      <c r="G180" s="257"/>
      <c r="H180" s="258"/>
      <c r="I180" s="258"/>
      <c r="J180" s="258"/>
      <c r="K180" s="268"/>
      <c r="L180" s="260"/>
      <c r="M180" s="260"/>
      <c r="N180" s="269"/>
      <c r="O180" s="269"/>
      <c r="P180" s="269"/>
      <c r="Q180" s="269"/>
      <c r="R180" s="269"/>
      <c r="S180" s="269"/>
      <c r="T180" s="269"/>
      <c r="U180" s="269"/>
      <c r="V180" s="269"/>
      <c r="W180" s="269"/>
      <c r="X180" s="269"/>
      <c r="Y180" s="269"/>
      <c r="Z180" s="269"/>
      <c r="AA180" s="269"/>
      <c r="AB180" s="269"/>
      <c r="AC180" s="269"/>
      <c r="AD180" s="269"/>
      <c r="AE180" s="269"/>
      <c r="AF180" s="269"/>
      <c r="AG180" s="269"/>
      <c r="AH180" s="269"/>
      <c r="AI180" s="259"/>
    </row>
    <row r="181" spans="1:35" ht="15">
      <c r="A181" s="438"/>
      <c r="B181" s="438"/>
      <c r="C181" s="438"/>
      <c r="D181" s="438"/>
      <c r="E181" s="438"/>
      <c r="G181" s="257"/>
      <c r="H181" s="258"/>
      <c r="I181" s="258"/>
      <c r="J181" s="258"/>
      <c r="K181" s="259"/>
      <c r="L181" s="259"/>
      <c r="M181" s="260"/>
      <c r="N181" s="260"/>
      <c r="O181" s="260"/>
      <c r="P181" s="260"/>
      <c r="Q181" s="260"/>
      <c r="R181" s="260"/>
      <c r="S181" s="260"/>
      <c r="T181" s="260"/>
      <c r="U181" s="260"/>
      <c r="V181" s="260"/>
      <c r="W181" s="260"/>
      <c r="X181" s="260"/>
      <c r="Y181" s="260"/>
      <c r="Z181" s="260"/>
      <c r="AA181" s="260"/>
      <c r="AB181" s="260"/>
      <c r="AC181" s="260"/>
      <c r="AD181" s="260"/>
      <c r="AE181" s="260"/>
      <c r="AF181" s="260"/>
      <c r="AG181" s="259"/>
      <c r="AH181" s="259"/>
      <c r="AI181" s="259"/>
    </row>
    <row r="182" spans="1:35" ht="15">
      <c r="A182" s="438"/>
      <c r="B182" s="438"/>
      <c r="C182" s="438"/>
      <c r="D182" s="438"/>
      <c r="E182" s="438"/>
      <c r="G182" s="257"/>
      <c r="H182" s="258"/>
      <c r="I182" s="258"/>
      <c r="J182" s="258"/>
      <c r="K182" s="259"/>
      <c r="L182" s="259"/>
      <c r="M182" s="260"/>
      <c r="N182" s="278"/>
      <c r="O182" s="278"/>
      <c r="P182" s="278"/>
      <c r="Q182" s="278"/>
      <c r="R182" s="278"/>
      <c r="S182" s="278"/>
      <c r="T182" s="278"/>
      <c r="U182" s="278"/>
      <c r="V182" s="278"/>
      <c r="W182" s="278"/>
      <c r="X182" s="278"/>
      <c r="Y182" s="278"/>
      <c r="Z182" s="278"/>
      <c r="AA182" s="278"/>
      <c r="AB182" s="278"/>
      <c r="AC182" s="278"/>
      <c r="AD182" s="278"/>
      <c r="AE182" s="278"/>
      <c r="AF182" s="278"/>
      <c r="AG182" s="269"/>
      <c r="AH182" s="269"/>
      <c r="AI182" s="259"/>
    </row>
    <row r="183" spans="1:35" ht="15">
      <c r="A183" s="438"/>
      <c r="B183" s="438"/>
      <c r="C183" s="438"/>
      <c r="D183" s="438"/>
      <c r="E183" s="438"/>
      <c r="G183" s="257"/>
      <c r="H183" s="258"/>
      <c r="I183" s="258"/>
      <c r="J183" s="258"/>
      <c r="K183" s="268"/>
      <c r="L183" s="260"/>
      <c r="M183" s="260"/>
      <c r="N183" s="269"/>
      <c r="O183" s="269"/>
      <c r="P183" s="269"/>
      <c r="Q183" s="269"/>
      <c r="R183" s="269"/>
      <c r="S183" s="269"/>
      <c r="T183" s="269"/>
      <c r="U183" s="269"/>
      <c r="V183" s="269"/>
      <c r="W183" s="269"/>
      <c r="X183" s="269"/>
      <c r="Y183" s="269"/>
      <c r="Z183" s="269"/>
      <c r="AA183" s="269"/>
      <c r="AB183" s="269"/>
      <c r="AC183" s="269"/>
      <c r="AD183" s="269"/>
      <c r="AE183" s="269"/>
      <c r="AF183" s="269"/>
      <c r="AG183" s="269"/>
      <c r="AH183" s="269"/>
      <c r="AI183" s="259"/>
    </row>
    <row r="184" spans="1:35" ht="15">
      <c r="A184" s="438"/>
      <c r="B184" s="438"/>
      <c r="C184" s="438"/>
      <c r="D184" s="438"/>
      <c r="E184" s="438"/>
      <c r="G184" s="257"/>
      <c r="H184" s="258"/>
      <c r="I184" s="258"/>
      <c r="J184" s="258"/>
      <c r="K184" s="268"/>
      <c r="L184" s="260"/>
      <c r="M184" s="260"/>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59"/>
    </row>
    <row r="185" spans="7:35" ht="15">
      <c r="G185" s="257"/>
      <c r="H185" s="258"/>
      <c r="I185" s="258"/>
      <c r="J185" s="258"/>
      <c r="K185" s="268"/>
      <c r="L185" s="260"/>
      <c r="M185" s="260"/>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59"/>
    </row>
    <row r="186" spans="7:35" ht="15">
      <c r="G186" s="257"/>
      <c r="H186" s="258"/>
      <c r="I186" s="258"/>
      <c r="J186" s="258"/>
      <c r="K186" s="268"/>
      <c r="L186" s="260"/>
      <c r="M186" s="260"/>
      <c r="N186" s="269"/>
      <c r="O186" s="269"/>
      <c r="P186" s="269"/>
      <c r="Q186" s="269"/>
      <c r="R186" s="269"/>
      <c r="S186" s="269"/>
      <c r="T186" s="269"/>
      <c r="U186" s="269"/>
      <c r="V186" s="269"/>
      <c r="W186" s="269"/>
      <c r="X186" s="269"/>
      <c r="Y186" s="269"/>
      <c r="Z186" s="269"/>
      <c r="AA186" s="269"/>
      <c r="AB186" s="269"/>
      <c r="AC186" s="269"/>
      <c r="AD186" s="269"/>
      <c r="AE186" s="269"/>
      <c r="AF186" s="269"/>
      <c r="AG186" s="269"/>
      <c r="AH186" s="269"/>
      <c r="AI186" s="259"/>
    </row>
    <row r="187" spans="7:35" ht="15">
      <c r="G187" s="257"/>
      <c r="H187" s="258"/>
      <c r="I187" s="258"/>
      <c r="J187" s="258"/>
      <c r="K187" s="268"/>
      <c r="L187" s="260"/>
      <c r="M187" s="260"/>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59"/>
    </row>
    <row r="188" spans="7:35" ht="15">
      <c r="G188" s="257"/>
      <c r="H188" s="258"/>
      <c r="I188" s="258"/>
      <c r="J188" s="258"/>
      <c r="K188" s="268"/>
      <c r="L188" s="260"/>
      <c r="M188" s="260"/>
      <c r="N188" s="269"/>
      <c r="O188" s="269"/>
      <c r="P188" s="269"/>
      <c r="Q188" s="269"/>
      <c r="R188" s="269"/>
      <c r="S188" s="269"/>
      <c r="T188" s="269"/>
      <c r="U188" s="269"/>
      <c r="V188" s="269"/>
      <c r="W188" s="269"/>
      <c r="X188" s="269"/>
      <c r="Y188" s="269"/>
      <c r="Z188" s="269"/>
      <c r="AA188" s="269"/>
      <c r="AB188" s="269"/>
      <c r="AC188" s="269"/>
      <c r="AD188" s="269"/>
      <c r="AE188" s="269"/>
      <c r="AF188" s="269"/>
      <c r="AG188" s="269"/>
      <c r="AH188" s="269"/>
      <c r="AI188" s="259"/>
    </row>
    <row r="189" spans="7:35" ht="15">
      <c r="G189" s="257"/>
      <c r="H189" s="258"/>
      <c r="I189" s="258"/>
      <c r="J189" s="258"/>
      <c r="K189" s="268"/>
      <c r="L189" s="260"/>
      <c r="M189" s="260"/>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59"/>
    </row>
    <row r="190" spans="7:35" ht="15">
      <c r="G190" s="257"/>
      <c r="H190" s="258"/>
      <c r="I190" s="258"/>
      <c r="J190" s="258"/>
      <c r="K190" s="268"/>
      <c r="L190" s="260"/>
      <c r="M190" s="260"/>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59"/>
    </row>
    <row r="191" spans="7:35" ht="15">
      <c r="G191" s="257"/>
      <c r="H191" s="258"/>
      <c r="I191" s="258"/>
      <c r="J191" s="258"/>
      <c r="K191" s="268"/>
      <c r="L191" s="260"/>
      <c r="M191" s="272"/>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59"/>
    </row>
    <row r="192" spans="7:35" ht="15">
      <c r="G192" s="257"/>
      <c r="H192" s="258"/>
      <c r="I192" s="258"/>
      <c r="J192" s="258"/>
      <c r="K192" s="268"/>
      <c r="L192" s="260"/>
      <c r="M192" s="272"/>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59"/>
    </row>
    <row r="193" spans="7:35" ht="15">
      <c r="G193" s="257"/>
      <c r="H193" s="258"/>
      <c r="I193" s="258"/>
      <c r="J193" s="258"/>
      <c r="K193" s="268"/>
      <c r="L193" s="260"/>
      <c r="M193" s="260"/>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59"/>
    </row>
    <row r="194" spans="7:35" ht="15">
      <c r="G194" s="257"/>
      <c r="H194" s="258"/>
      <c r="I194" s="258"/>
      <c r="J194" s="258"/>
      <c r="K194" s="268"/>
      <c r="L194" s="260"/>
      <c r="M194" s="260"/>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59"/>
    </row>
    <row r="195" spans="7:35" ht="15">
      <c r="G195" s="257"/>
      <c r="H195" s="258"/>
      <c r="I195" s="258"/>
      <c r="J195" s="258"/>
      <c r="K195" s="268"/>
      <c r="L195" s="260"/>
      <c r="M195" s="260"/>
      <c r="N195" s="269"/>
      <c r="O195" s="269"/>
      <c r="P195" s="269"/>
      <c r="Q195" s="269"/>
      <c r="R195" s="269"/>
      <c r="S195" s="269"/>
      <c r="T195" s="269"/>
      <c r="U195" s="269"/>
      <c r="V195" s="269"/>
      <c r="W195" s="269"/>
      <c r="X195" s="269"/>
      <c r="Y195" s="269"/>
      <c r="Z195" s="269"/>
      <c r="AA195" s="269"/>
      <c r="AB195" s="269"/>
      <c r="AC195" s="269"/>
      <c r="AD195" s="269"/>
      <c r="AE195" s="269"/>
      <c r="AF195" s="269"/>
      <c r="AG195" s="269"/>
      <c r="AH195" s="269"/>
      <c r="AI195" s="259"/>
    </row>
    <row r="196" spans="7:35" ht="15">
      <c r="G196" s="257"/>
      <c r="H196" s="258"/>
      <c r="I196" s="258"/>
      <c r="J196" s="258"/>
      <c r="K196" s="268"/>
      <c r="L196" s="260"/>
      <c r="M196" s="260"/>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59"/>
    </row>
    <row r="197" spans="7:35" ht="15">
      <c r="G197" s="257"/>
      <c r="H197" s="258"/>
      <c r="I197" s="258"/>
      <c r="J197" s="258"/>
      <c r="K197" s="268"/>
      <c r="L197" s="260"/>
      <c r="M197" s="260"/>
      <c r="N197" s="269"/>
      <c r="O197" s="269"/>
      <c r="P197" s="269"/>
      <c r="Q197" s="269"/>
      <c r="R197" s="269"/>
      <c r="S197" s="269"/>
      <c r="T197" s="269"/>
      <c r="U197" s="269"/>
      <c r="V197" s="269"/>
      <c r="W197" s="269"/>
      <c r="X197" s="269"/>
      <c r="Y197" s="269"/>
      <c r="Z197" s="269"/>
      <c r="AA197" s="269"/>
      <c r="AB197" s="269"/>
      <c r="AC197" s="269"/>
      <c r="AD197" s="269"/>
      <c r="AE197" s="269"/>
      <c r="AF197" s="269"/>
      <c r="AG197" s="269"/>
      <c r="AH197" s="269"/>
      <c r="AI197" s="259"/>
    </row>
    <row r="198" spans="7:35" ht="15">
      <c r="G198" s="257"/>
      <c r="H198" s="258"/>
      <c r="I198" s="258"/>
      <c r="J198" s="258"/>
      <c r="K198" s="268"/>
      <c r="L198" s="260"/>
      <c r="M198" s="260"/>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59"/>
    </row>
    <row r="199" spans="7:35" ht="15">
      <c r="G199" s="257"/>
      <c r="H199" s="258"/>
      <c r="I199" s="258"/>
      <c r="J199" s="258"/>
      <c r="K199" s="268"/>
      <c r="L199" s="260"/>
      <c r="M199" s="260"/>
      <c r="N199" s="269"/>
      <c r="O199" s="269"/>
      <c r="P199" s="269"/>
      <c r="Q199" s="269"/>
      <c r="R199" s="269"/>
      <c r="S199" s="269"/>
      <c r="T199" s="269"/>
      <c r="U199" s="269"/>
      <c r="V199" s="269"/>
      <c r="W199" s="269"/>
      <c r="X199" s="269"/>
      <c r="Y199" s="269"/>
      <c r="Z199" s="269"/>
      <c r="AA199" s="269"/>
      <c r="AB199" s="269"/>
      <c r="AC199" s="269"/>
      <c r="AD199" s="269"/>
      <c r="AE199" s="269"/>
      <c r="AF199" s="269"/>
      <c r="AG199" s="269"/>
      <c r="AH199" s="269"/>
      <c r="AI199" s="259"/>
    </row>
    <row r="200" spans="7:35" ht="15">
      <c r="G200" s="257"/>
      <c r="H200" s="258"/>
      <c r="I200" s="258"/>
      <c r="J200" s="258"/>
      <c r="K200" s="268"/>
      <c r="L200" s="260"/>
      <c r="M200" s="260"/>
      <c r="N200" s="269"/>
      <c r="O200" s="269"/>
      <c r="P200" s="269"/>
      <c r="Q200" s="269"/>
      <c r="R200" s="269"/>
      <c r="S200" s="269"/>
      <c r="T200" s="269"/>
      <c r="U200" s="269"/>
      <c r="V200" s="269"/>
      <c r="W200" s="269"/>
      <c r="X200" s="269"/>
      <c r="Y200" s="269"/>
      <c r="Z200" s="269"/>
      <c r="AA200" s="269"/>
      <c r="AB200" s="269"/>
      <c r="AC200" s="269"/>
      <c r="AD200" s="269"/>
      <c r="AE200" s="269"/>
      <c r="AF200" s="269"/>
      <c r="AG200" s="269"/>
      <c r="AH200" s="269"/>
      <c r="AI200" s="259"/>
    </row>
    <row r="201" spans="7:35" ht="15">
      <c r="G201" s="257"/>
      <c r="H201" s="258"/>
      <c r="I201" s="258"/>
      <c r="J201" s="258"/>
      <c r="K201" s="268"/>
      <c r="L201" s="260"/>
      <c r="M201" s="260"/>
      <c r="N201" s="269"/>
      <c r="O201" s="269"/>
      <c r="P201" s="269"/>
      <c r="Q201" s="269"/>
      <c r="R201" s="269"/>
      <c r="S201" s="269"/>
      <c r="T201" s="269"/>
      <c r="U201" s="269"/>
      <c r="V201" s="269"/>
      <c r="W201" s="269"/>
      <c r="X201" s="269"/>
      <c r="Y201" s="269"/>
      <c r="Z201" s="269"/>
      <c r="AA201" s="269"/>
      <c r="AB201" s="269"/>
      <c r="AC201" s="269"/>
      <c r="AD201" s="269"/>
      <c r="AE201" s="269"/>
      <c r="AF201" s="269"/>
      <c r="AG201" s="269"/>
      <c r="AH201" s="269"/>
      <c r="AI201" s="259"/>
    </row>
    <row r="202" spans="7:35" ht="15">
      <c r="G202" s="257"/>
      <c r="H202" s="258"/>
      <c r="I202" s="258"/>
      <c r="J202" s="258"/>
      <c r="K202" s="268"/>
      <c r="L202" s="260"/>
      <c r="M202" s="260"/>
      <c r="N202" s="269"/>
      <c r="O202" s="269"/>
      <c r="P202" s="269"/>
      <c r="Q202" s="269"/>
      <c r="R202" s="269"/>
      <c r="S202" s="269"/>
      <c r="T202" s="269"/>
      <c r="U202" s="269"/>
      <c r="V202" s="269"/>
      <c r="W202" s="269"/>
      <c r="X202" s="269"/>
      <c r="Y202" s="269"/>
      <c r="Z202" s="269"/>
      <c r="AA202" s="269"/>
      <c r="AB202" s="269"/>
      <c r="AC202" s="269"/>
      <c r="AD202" s="269"/>
      <c r="AE202" s="269"/>
      <c r="AF202" s="269"/>
      <c r="AG202" s="269"/>
      <c r="AH202" s="269"/>
      <c r="AI202" s="259"/>
    </row>
    <row r="203" spans="7:35" ht="15">
      <c r="G203" s="257"/>
      <c r="H203" s="258"/>
      <c r="I203" s="258"/>
      <c r="J203" s="258"/>
      <c r="K203" s="259"/>
      <c r="L203" s="259"/>
      <c r="M203" s="260"/>
      <c r="N203" s="260"/>
      <c r="O203" s="260"/>
      <c r="P203" s="260"/>
      <c r="Q203" s="260"/>
      <c r="R203" s="260"/>
      <c r="S203" s="260"/>
      <c r="T203" s="260"/>
      <c r="U203" s="260"/>
      <c r="V203" s="260"/>
      <c r="W203" s="260"/>
      <c r="X203" s="260"/>
      <c r="Y203" s="260"/>
      <c r="Z203" s="260"/>
      <c r="AA203" s="260"/>
      <c r="AB203" s="260"/>
      <c r="AC203" s="260"/>
      <c r="AD203" s="260"/>
      <c r="AE203" s="260"/>
      <c r="AF203" s="260"/>
      <c r="AG203" s="259"/>
      <c r="AH203" s="259"/>
      <c r="AI203" s="259"/>
    </row>
    <row r="204" spans="7:35" ht="15">
      <c r="G204" s="257"/>
      <c r="H204" s="258"/>
      <c r="I204" s="258"/>
      <c r="J204" s="258"/>
      <c r="K204" s="259"/>
      <c r="L204" s="259"/>
      <c r="M204" s="260"/>
      <c r="N204" s="278"/>
      <c r="O204" s="278"/>
      <c r="P204" s="278"/>
      <c r="Q204" s="278"/>
      <c r="R204" s="278"/>
      <c r="S204" s="278"/>
      <c r="T204" s="278"/>
      <c r="U204" s="278"/>
      <c r="V204" s="278"/>
      <c r="W204" s="278"/>
      <c r="X204" s="278"/>
      <c r="Y204" s="278"/>
      <c r="Z204" s="278"/>
      <c r="AA204" s="278"/>
      <c r="AB204" s="278"/>
      <c r="AC204" s="278"/>
      <c r="AD204" s="278"/>
      <c r="AE204" s="278"/>
      <c r="AF204" s="278"/>
      <c r="AG204" s="269"/>
      <c r="AH204" s="269"/>
      <c r="AI204" s="259"/>
    </row>
    <row r="205" spans="7:35" ht="15">
      <c r="G205" s="257"/>
      <c r="H205" s="258"/>
      <c r="I205" s="258"/>
      <c r="J205" s="258"/>
      <c r="K205" s="268"/>
      <c r="L205" s="260"/>
      <c r="M205" s="260"/>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59"/>
    </row>
    <row r="206" spans="7:35" ht="15">
      <c r="G206" s="257"/>
      <c r="H206" s="258"/>
      <c r="I206" s="258"/>
      <c r="J206" s="258"/>
      <c r="K206" s="268"/>
      <c r="L206" s="260"/>
      <c r="M206" s="260"/>
      <c r="N206" s="269"/>
      <c r="O206" s="269"/>
      <c r="P206" s="269"/>
      <c r="Q206" s="269"/>
      <c r="R206" s="269"/>
      <c r="S206" s="269"/>
      <c r="T206" s="269"/>
      <c r="U206" s="269"/>
      <c r="V206" s="269"/>
      <c r="W206" s="269"/>
      <c r="X206" s="269"/>
      <c r="Y206" s="269"/>
      <c r="Z206" s="269"/>
      <c r="AA206" s="269"/>
      <c r="AB206" s="269"/>
      <c r="AC206" s="269"/>
      <c r="AD206" s="269"/>
      <c r="AE206" s="269"/>
      <c r="AF206" s="269"/>
      <c r="AG206" s="269"/>
      <c r="AH206" s="269"/>
      <c r="AI206" s="259"/>
    </row>
    <row r="207" spans="7:35" ht="15">
      <c r="G207" s="257"/>
      <c r="H207" s="258"/>
      <c r="I207" s="258"/>
      <c r="J207" s="258"/>
      <c r="K207" s="268"/>
      <c r="L207" s="260"/>
      <c r="M207" s="260"/>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59"/>
    </row>
    <row r="208" spans="7:35" ht="15">
      <c r="G208" s="257"/>
      <c r="H208" s="258"/>
      <c r="I208" s="258"/>
      <c r="J208" s="258"/>
      <c r="K208" s="268"/>
      <c r="L208" s="260"/>
      <c r="M208" s="260"/>
      <c r="N208" s="269"/>
      <c r="O208" s="269"/>
      <c r="P208" s="269"/>
      <c r="Q208" s="269"/>
      <c r="R208" s="269"/>
      <c r="S208" s="269"/>
      <c r="T208" s="269"/>
      <c r="U208" s="269"/>
      <c r="V208" s="269"/>
      <c r="W208" s="269"/>
      <c r="X208" s="269"/>
      <c r="Y208" s="269"/>
      <c r="Z208" s="269"/>
      <c r="AA208" s="269"/>
      <c r="AB208" s="269"/>
      <c r="AC208" s="269"/>
      <c r="AD208" s="269"/>
      <c r="AE208" s="269"/>
      <c r="AF208" s="269"/>
      <c r="AG208" s="269"/>
      <c r="AH208" s="269"/>
      <c r="AI208" s="259"/>
    </row>
    <row r="209" spans="7:35" ht="15">
      <c r="G209" s="257"/>
      <c r="H209" s="258"/>
      <c r="I209" s="258"/>
      <c r="J209" s="258"/>
      <c r="K209" s="268"/>
      <c r="L209" s="260"/>
      <c r="M209" s="260"/>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59"/>
    </row>
    <row r="210" spans="7:35" ht="15">
      <c r="G210" s="257"/>
      <c r="H210" s="258"/>
      <c r="I210" s="258"/>
      <c r="J210" s="258"/>
      <c r="K210" s="268"/>
      <c r="L210" s="260"/>
      <c r="M210" s="260"/>
      <c r="N210" s="269"/>
      <c r="O210" s="269"/>
      <c r="P210" s="269"/>
      <c r="Q210" s="269"/>
      <c r="R210" s="269"/>
      <c r="S210" s="269"/>
      <c r="T210" s="269"/>
      <c r="U210" s="269"/>
      <c r="V210" s="269"/>
      <c r="W210" s="269"/>
      <c r="X210" s="269"/>
      <c r="Y210" s="269"/>
      <c r="Z210" s="269"/>
      <c r="AA210" s="269"/>
      <c r="AB210" s="269"/>
      <c r="AC210" s="269"/>
      <c r="AD210" s="269"/>
      <c r="AE210" s="269"/>
      <c r="AF210" s="269"/>
      <c r="AG210" s="269"/>
      <c r="AH210" s="269"/>
      <c r="AI210" s="259"/>
    </row>
    <row r="211" spans="7:35" ht="15">
      <c r="G211" s="257"/>
      <c r="H211" s="258"/>
      <c r="I211" s="258"/>
      <c r="J211" s="258"/>
      <c r="K211" s="268"/>
      <c r="L211" s="260"/>
      <c r="M211" s="260"/>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59"/>
    </row>
    <row r="212" spans="7:35" ht="15">
      <c r="G212" s="257"/>
      <c r="H212" s="258"/>
      <c r="I212" s="258"/>
      <c r="J212" s="258"/>
      <c r="K212" s="268"/>
      <c r="L212" s="260"/>
      <c r="M212" s="260"/>
      <c r="N212" s="269"/>
      <c r="O212" s="269"/>
      <c r="P212" s="269"/>
      <c r="Q212" s="269"/>
      <c r="R212" s="269"/>
      <c r="S212" s="269"/>
      <c r="T212" s="269"/>
      <c r="U212" s="269"/>
      <c r="V212" s="269"/>
      <c r="W212" s="269"/>
      <c r="X212" s="269"/>
      <c r="Y212" s="269"/>
      <c r="Z212" s="269"/>
      <c r="AA212" s="269"/>
      <c r="AB212" s="269"/>
      <c r="AC212" s="269"/>
      <c r="AD212" s="269"/>
      <c r="AE212" s="269"/>
      <c r="AF212" s="269"/>
      <c r="AG212" s="269"/>
      <c r="AH212" s="269"/>
      <c r="AI212" s="259"/>
    </row>
    <row r="213" spans="7:35" ht="15">
      <c r="G213" s="257"/>
      <c r="H213" s="258"/>
      <c r="I213" s="258"/>
      <c r="J213" s="258"/>
      <c r="K213" s="268"/>
      <c r="L213" s="260"/>
      <c r="M213" s="272"/>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59"/>
    </row>
    <row r="214" spans="7:35" ht="15">
      <c r="G214" s="257"/>
      <c r="H214" s="258"/>
      <c r="I214" s="258"/>
      <c r="J214" s="258"/>
      <c r="K214" s="268"/>
      <c r="L214" s="260"/>
      <c r="M214" s="272"/>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59"/>
    </row>
    <row r="215" spans="7:35" ht="15">
      <c r="G215" s="257"/>
      <c r="H215" s="258"/>
      <c r="I215" s="258"/>
      <c r="J215" s="258"/>
      <c r="K215" s="268"/>
      <c r="L215" s="260"/>
      <c r="M215" s="260"/>
      <c r="N215" s="269"/>
      <c r="O215" s="269"/>
      <c r="P215" s="269"/>
      <c r="Q215" s="269"/>
      <c r="R215" s="269"/>
      <c r="S215" s="269"/>
      <c r="T215" s="269"/>
      <c r="U215" s="269"/>
      <c r="V215" s="269"/>
      <c r="W215" s="269"/>
      <c r="X215" s="269"/>
      <c r="Y215" s="269"/>
      <c r="Z215" s="269"/>
      <c r="AA215" s="269"/>
      <c r="AB215" s="269"/>
      <c r="AC215" s="269"/>
      <c r="AD215" s="269"/>
      <c r="AE215" s="269"/>
      <c r="AF215" s="269"/>
      <c r="AG215" s="269"/>
      <c r="AH215" s="269"/>
      <c r="AI215" s="259"/>
    </row>
    <row r="216" spans="7:35" ht="15">
      <c r="G216" s="257"/>
      <c r="H216" s="258"/>
      <c r="I216" s="258"/>
      <c r="J216" s="258"/>
      <c r="K216" s="268"/>
      <c r="L216" s="260"/>
      <c r="M216" s="260"/>
      <c r="N216" s="269"/>
      <c r="O216" s="269"/>
      <c r="P216" s="269"/>
      <c r="Q216" s="269"/>
      <c r="R216" s="269"/>
      <c r="S216" s="269"/>
      <c r="T216" s="269"/>
      <c r="U216" s="269"/>
      <c r="V216" s="269"/>
      <c r="W216" s="269"/>
      <c r="X216" s="269"/>
      <c r="Y216" s="269"/>
      <c r="Z216" s="269"/>
      <c r="AA216" s="269"/>
      <c r="AB216" s="269"/>
      <c r="AC216" s="269"/>
      <c r="AD216" s="269"/>
      <c r="AE216" s="269"/>
      <c r="AF216" s="269"/>
      <c r="AG216" s="269"/>
      <c r="AH216" s="269"/>
      <c r="AI216" s="259"/>
    </row>
    <row r="217" spans="7:35" ht="15">
      <c r="G217" s="257"/>
      <c r="H217" s="258"/>
      <c r="I217" s="258"/>
      <c r="J217" s="258"/>
      <c r="K217" s="268"/>
      <c r="L217" s="260"/>
      <c r="M217" s="260"/>
      <c r="N217" s="269"/>
      <c r="O217" s="269"/>
      <c r="P217" s="269"/>
      <c r="Q217" s="269"/>
      <c r="R217" s="269"/>
      <c r="S217" s="269"/>
      <c r="T217" s="269"/>
      <c r="U217" s="269"/>
      <c r="V217" s="269"/>
      <c r="W217" s="269"/>
      <c r="X217" s="269"/>
      <c r="Y217" s="269"/>
      <c r="Z217" s="269"/>
      <c r="AA217" s="269"/>
      <c r="AB217" s="269"/>
      <c r="AC217" s="269"/>
      <c r="AD217" s="269"/>
      <c r="AE217" s="269"/>
      <c r="AF217" s="269"/>
      <c r="AG217" s="269"/>
      <c r="AH217" s="269"/>
      <c r="AI217" s="259"/>
    </row>
    <row r="218" spans="7:35" ht="15">
      <c r="G218" s="257"/>
      <c r="H218" s="258"/>
      <c r="I218" s="258"/>
      <c r="J218" s="258"/>
      <c r="K218" s="268"/>
      <c r="L218" s="260"/>
      <c r="M218" s="260"/>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59"/>
    </row>
    <row r="219" spans="7:35" ht="15">
      <c r="G219" s="257"/>
      <c r="H219" s="258"/>
      <c r="I219" s="258"/>
      <c r="J219" s="258"/>
      <c r="K219" s="268"/>
      <c r="L219" s="260"/>
      <c r="M219" s="260"/>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59"/>
    </row>
    <row r="220" spans="7:35" ht="15">
      <c r="G220" s="257"/>
      <c r="H220" s="258"/>
      <c r="I220" s="258"/>
      <c r="J220" s="258"/>
      <c r="K220" s="268"/>
      <c r="L220" s="260"/>
      <c r="M220" s="260"/>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59"/>
    </row>
    <row r="221" spans="7:35" ht="15">
      <c r="G221" s="257"/>
      <c r="H221" s="258"/>
      <c r="I221" s="258"/>
      <c r="J221" s="258"/>
      <c r="K221" s="268"/>
      <c r="L221" s="260"/>
      <c r="M221" s="260"/>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59"/>
    </row>
    <row r="222" spans="7:35" ht="15">
      <c r="G222" s="257"/>
      <c r="H222" s="258"/>
      <c r="I222" s="258"/>
      <c r="J222" s="258"/>
      <c r="K222" s="268"/>
      <c r="L222" s="260"/>
      <c r="M222" s="260"/>
      <c r="N222" s="269"/>
      <c r="O222" s="269"/>
      <c r="P222" s="269"/>
      <c r="Q222" s="269"/>
      <c r="R222" s="269"/>
      <c r="S222" s="269"/>
      <c r="T222" s="269"/>
      <c r="U222" s="269"/>
      <c r="V222" s="269"/>
      <c r="W222" s="269"/>
      <c r="X222" s="269"/>
      <c r="Y222" s="269"/>
      <c r="Z222" s="269"/>
      <c r="AA222" s="269"/>
      <c r="AB222" s="269"/>
      <c r="AC222" s="269"/>
      <c r="AD222" s="269"/>
      <c r="AE222" s="269"/>
      <c r="AF222" s="269"/>
      <c r="AG222" s="269"/>
      <c r="AH222" s="269"/>
      <c r="AI222" s="259"/>
    </row>
    <row r="223" spans="7:35" ht="15">
      <c r="G223" s="257"/>
      <c r="H223" s="258"/>
      <c r="I223" s="258"/>
      <c r="J223" s="258"/>
      <c r="K223" s="268"/>
      <c r="L223" s="260"/>
      <c r="M223" s="260"/>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59"/>
    </row>
    <row r="224" spans="7:35" ht="15">
      <c r="G224" s="257"/>
      <c r="H224" s="258"/>
      <c r="I224" s="258"/>
      <c r="J224" s="258"/>
      <c r="K224" s="268"/>
      <c r="L224" s="260"/>
      <c r="M224" s="260"/>
      <c r="N224" s="269"/>
      <c r="O224" s="269"/>
      <c r="P224" s="269"/>
      <c r="Q224" s="269"/>
      <c r="R224" s="269"/>
      <c r="S224" s="269"/>
      <c r="T224" s="269"/>
      <c r="U224" s="269"/>
      <c r="V224" s="269"/>
      <c r="W224" s="269"/>
      <c r="X224" s="269"/>
      <c r="Y224" s="269"/>
      <c r="Z224" s="269"/>
      <c r="AA224" s="269"/>
      <c r="AB224" s="269"/>
      <c r="AC224" s="269"/>
      <c r="AD224" s="269"/>
      <c r="AE224" s="269"/>
      <c r="AF224" s="269"/>
      <c r="AG224" s="269"/>
      <c r="AH224" s="269"/>
      <c r="AI224" s="259"/>
    </row>
    <row r="225" spans="7:35" ht="15">
      <c r="G225" s="257"/>
      <c r="H225" s="258"/>
      <c r="I225" s="258"/>
      <c r="J225" s="258"/>
      <c r="K225" s="259"/>
      <c r="L225" s="259"/>
      <c r="M225" s="260"/>
      <c r="N225" s="260"/>
      <c r="O225" s="260"/>
      <c r="P225" s="260"/>
      <c r="Q225" s="260"/>
      <c r="R225" s="260"/>
      <c r="S225" s="260"/>
      <c r="T225" s="260"/>
      <c r="U225" s="260"/>
      <c r="V225" s="260"/>
      <c r="W225" s="260"/>
      <c r="X225" s="260"/>
      <c r="Y225" s="260"/>
      <c r="Z225" s="260"/>
      <c r="AA225" s="260"/>
      <c r="AB225" s="260"/>
      <c r="AC225" s="260"/>
      <c r="AD225" s="260"/>
      <c r="AE225" s="260"/>
      <c r="AF225" s="260"/>
      <c r="AG225" s="259"/>
      <c r="AH225" s="259"/>
      <c r="AI225" s="259"/>
    </row>
    <row r="226" spans="7:35" ht="15">
      <c r="G226" s="257"/>
      <c r="H226" s="258"/>
      <c r="I226" s="258"/>
      <c r="J226" s="258"/>
      <c r="K226" s="259"/>
      <c r="L226" s="259"/>
      <c r="M226" s="260"/>
      <c r="N226" s="278"/>
      <c r="O226" s="278"/>
      <c r="P226" s="278"/>
      <c r="Q226" s="278"/>
      <c r="R226" s="278"/>
      <c r="S226" s="278"/>
      <c r="T226" s="278"/>
      <c r="U226" s="278"/>
      <c r="V226" s="278"/>
      <c r="W226" s="278"/>
      <c r="X226" s="278"/>
      <c r="Y226" s="278"/>
      <c r="Z226" s="278"/>
      <c r="AA226" s="278"/>
      <c r="AB226" s="278"/>
      <c r="AC226" s="278"/>
      <c r="AD226" s="278"/>
      <c r="AE226" s="278"/>
      <c r="AF226" s="278"/>
      <c r="AG226" s="269"/>
      <c r="AH226" s="269"/>
      <c r="AI226" s="259"/>
    </row>
    <row r="227" spans="7:35" ht="15">
      <c r="G227" s="257"/>
      <c r="H227" s="258"/>
      <c r="I227" s="258"/>
      <c r="J227" s="258"/>
      <c r="K227" s="268"/>
      <c r="L227" s="260"/>
      <c r="M227" s="260"/>
      <c r="N227" s="269"/>
      <c r="O227" s="269"/>
      <c r="P227" s="269"/>
      <c r="Q227" s="269"/>
      <c r="R227" s="269"/>
      <c r="S227" s="269"/>
      <c r="T227" s="269"/>
      <c r="U227" s="269"/>
      <c r="V227" s="269"/>
      <c r="W227" s="269"/>
      <c r="X227" s="269"/>
      <c r="Y227" s="269"/>
      <c r="Z227" s="269"/>
      <c r="AA227" s="269"/>
      <c r="AB227" s="269"/>
      <c r="AC227" s="269"/>
      <c r="AD227" s="269"/>
      <c r="AE227" s="269"/>
      <c r="AF227" s="269"/>
      <c r="AG227" s="269"/>
      <c r="AH227" s="269"/>
      <c r="AI227" s="259"/>
    </row>
    <row r="228" spans="7:35" ht="15">
      <c r="G228" s="257"/>
      <c r="H228" s="258"/>
      <c r="I228" s="258"/>
      <c r="J228" s="258"/>
      <c r="K228" s="268"/>
      <c r="L228" s="260"/>
      <c r="M228" s="260"/>
      <c r="N228" s="269"/>
      <c r="O228" s="269"/>
      <c r="P228" s="269"/>
      <c r="Q228" s="269"/>
      <c r="R228" s="269"/>
      <c r="S228" s="269"/>
      <c r="T228" s="269"/>
      <c r="U228" s="269"/>
      <c r="V228" s="269"/>
      <c r="W228" s="269"/>
      <c r="X228" s="269"/>
      <c r="Y228" s="269"/>
      <c r="Z228" s="269"/>
      <c r="AA228" s="269"/>
      <c r="AB228" s="269"/>
      <c r="AC228" s="269"/>
      <c r="AD228" s="269"/>
      <c r="AE228" s="269"/>
      <c r="AF228" s="269"/>
      <c r="AG228" s="269"/>
      <c r="AH228" s="269"/>
      <c r="AI228" s="259"/>
    </row>
    <row r="229" spans="7:35" ht="15">
      <c r="G229" s="257"/>
      <c r="H229" s="258"/>
      <c r="I229" s="258"/>
      <c r="J229" s="258"/>
      <c r="K229" s="268"/>
      <c r="L229" s="260"/>
      <c r="M229" s="260"/>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59"/>
    </row>
    <row r="230" spans="7:35" ht="15">
      <c r="G230" s="257"/>
      <c r="H230" s="258"/>
      <c r="I230" s="258"/>
      <c r="J230" s="258"/>
      <c r="K230" s="268"/>
      <c r="L230" s="260"/>
      <c r="M230" s="260"/>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59"/>
    </row>
    <row r="231" spans="7:35" ht="15">
      <c r="G231" s="257"/>
      <c r="H231" s="258"/>
      <c r="I231" s="258"/>
      <c r="J231" s="258"/>
      <c r="K231" s="268"/>
      <c r="L231" s="260"/>
      <c r="M231" s="260"/>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59"/>
    </row>
    <row r="232" spans="7:35" ht="15">
      <c r="G232" s="257"/>
      <c r="H232" s="258"/>
      <c r="I232" s="258"/>
      <c r="J232" s="258"/>
      <c r="K232" s="268"/>
      <c r="L232" s="260"/>
      <c r="M232" s="260"/>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59"/>
    </row>
    <row r="233" spans="7:35" ht="15">
      <c r="G233" s="257"/>
      <c r="H233" s="258"/>
      <c r="I233" s="258"/>
      <c r="J233" s="258"/>
      <c r="K233" s="268"/>
      <c r="L233" s="260"/>
      <c r="M233" s="260"/>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59"/>
    </row>
    <row r="234" spans="7:35" ht="15">
      <c r="G234" s="257"/>
      <c r="H234" s="258"/>
      <c r="I234" s="258"/>
      <c r="J234" s="258"/>
      <c r="K234" s="268"/>
      <c r="L234" s="260"/>
      <c r="M234" s="260"/>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59"/>
    </row>
    <row r="235" spans="7:35" ht="15">
      <c r="G235" s="257"/>
      <c r="H235" s="258"/>
      <c r="I235" s="258"/>
      <c r="J235" s="258"/>
      <c r="K235" s="268"/>
      <c r="L235" s="260"/>
      <c r="M235" s="272"/>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59"/>
    </row>
    <row r="236" spans="7:35" ht="15">
      <c r="G236" s="257"/>
      <c r="H236" s="258"/>
      <c r="I236" s="258"/>
      <c r="J236" s="258"/>
      <c r="K236" s="268"/>
      <c r="L236" s="260"/>
      <c r="M236" s="272"/>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59"/>
    </row>
    <row r="237" spans="7:35" ht="15">
      <c r="G237" s="257"/>
      <c r="H237" s="258"/>
      <c r="I237" s="258"/>
      <c r="J237" s="258"/>
      <c r="K237" s="268"/>
      <c r="L237" s="260"/>
      <c r="M237" s="260"/>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59"/>
    </row>
    <row r="238" spans="7:35" ht="15">
      <c r="G238" s="257"/>
      <c r="H238" s="258"/>
      <c r="I238" s="258"/>
      <c r="J238" s="258"/>
      <c r="K238" s="268"/>
      <c r="L238" s="260"/>
      <c r="M238" s="260"/>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59"/>
    </row>
    <row r="239" spans="7:35" ht="15">
      <c r="G239" s="257"/>
      <c r="H239" s="258"/>
      <c r="I239" s="258"/>
      <c r="J239" s="258"/>
      <c r="K239" s="268"/>
      <c r="L239" s="260"/>
      <c r="M239" s="260"/>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59"/>
    </row>
    <row r="240" spans="7:35" ht="15">
      <c r="G240" s="257"/>
      <c r="H240" s="258"/>
      <c r="I240" s="258"/>
      <c r="J240" s="258"/>
      <c r="K240" s="268"/>
      <c r="L240" s="260"/>
      <c r="M240" s="260"/>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59"/>
    </row>
    <row r="241" spans="7:35" ht="15">
      <c r="G241" s="257"/>
      <c r="H241" s="258"/>
      <c r="I241" s="258"/>
      <c r="J241" s="258"/>
      <c r="K241" s="268"/>
      <c r="L241" s="260"/>
      <c r="M241" s="260"/>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59"/>
    </row>
    <row r="242" spans="7:35" ht="15">
      <c r="G242" s="257"/>
      <c r="H242" s="258"/>
      <c r="I242" s="258"/>
      <c r="J242" s="258"/>
      <c r="K242" s="268"/>
      <c r="L242" s="260"/>
      <c r="M242" s="260"/>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59"/>
    </row>
    <row r="243" spans="7:35" ht="15">
      <c r="G243" s="257"/>
      <c r="H243" s="258"/>
      <c r="I243" s="258"/>
      <c r="J243" s="258"/>
      <c r="K243" s="268"/>
      <c r="L243" s="260"/>
      <c r="M243" s="260"/>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59"/>
    </row>
    <row r="244" spans="7:35" ht="15">
      <c r="G244" s="257"/>
      <c r="H244" s="258"/>
      <c r="I244" s="258"/>
      <c r="J244" s="258"/>
      <c r="K244" s="268"/>
      <c r="L244" s="260"/>
      <c r="M244" s="260"/>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59"/>
    </row>
    <row r="245" spans="7:35" ht="15">
      <c r="G245" s="257"/>
      <c r="H245" s="258"/>
      <c r="I245" s="258"/>
      <c r="J245" s="258"/>
      <c r="K245" s="268"/>
      <c r="L245" s="260"/>
      <c r="M245" s="260"/>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59"/>
    </row>
    <row r="246" spans="7:35" ht="15">
      <c r="G246" s="257"/>
      <c r="H246" s="258"/>
      <c r="I246" s="258"/>
      <c r="J246" s="258"/>
      <c r="K246" s="268"/>
      <c r="L246" s="260"/>
      <c r="M246" s="260"/>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59"/>
    </row>
    <row r="247" spans="7:35" ht="15">
      <c r="G247" s="257"/>
      <c r="H247" s="258"/>
      <c r="I247" s="258"/>
      <c r="J247" s="258"/>
      <c r="K247" s="259"/>
      <c r="L247" s="259"/>
      <c r="M247" s="260"/>
      <c r="N247" s="260"/>
      <c r="O247" s="260"/>
      <c r="P247" s="260"/>
      <c r="Q247" s="260"/>
      <c r="R247" s="260"/>
      <c r="S247" s="260"/>
      <c r="T247" s="260"/>
      <c r="U247" s="260"/>
      <c r="V247" s="260"/>
      <c r="W247" s="260"/>
      <c r="X247" s="260"/>
      <c r="Y247" s="260"/>
      <c r="Z247" s="260"/>
      <c r="AA247" s="260"/>
      <c r="AB247" s="260"/>
      <c r="AC247" s="260"/>
      <c r="AD247" s="260"/>
      <c r="AE247" s="260"/>
      <c r="AF247" s="260"/>
      <c r="AG247" s="259"/>
      <c r="AH247" s="259"/>
      <c r="AI247" s="259"/>
    </row>
    <row r="248" spans="7:35" ht="15">
      <c r="G248" s="257"/>
      <c r="H248" s="258"/>
      <c r="I248" s="258"/>
      <c r="J248" s="258"/>
      <c r="K248" s="259"/>
      <c r="L248" s="259"/>
      <c r="M248" s="260"/>
      <c r="N248" s="278"/>
      <c r="O248" s="278"/>
      <c r="P248" s="278"/>
      <c r="Q248" s="278"/>
      <c r="R248" s="278"/>
      <c r="S248" s="278"/>
      <c r="T248" s="278"/>
      <c r="U248" s="278"/>
      <c r="V248" s="278"/>
      <c r="W248" s="278"/>
      <c r="X248" s="278"/>
      <c r="Y248" s="278"/>
      <c r="Z248" s="278"/>
      <c r="AA248" s="278"/>
      <c r="AB248" s="278"/>
      <c r="AC248" s="278"/>
      <c r="AD248" s="278"/>
      <c r="AE248" s="278"/>
      <c r="AF248" s="278"/>
      <c r="AG248" s="269"/>
      <c r="AH248" s="269"/>
      <c r="AI248" s="259"/>
    </row>
    <row r="249" spans="7:35" ht="15">
      <c r="G249" s="257"/>
      <c r="H249" s="258"/>
      <c r="I249" s="258"/>
      <c r="J249" s="258"/>
      <c r="K249" s="268"/>
      <c r="L249" s="260"/>
      <c r="M249" s="260"/>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59"/>
    </row>
    <row r="250" spans="7:35" ht="15">
      <c r="G250" s="257"/>
      <c r="H250" s="258"/>
      <c r="I250" s="258"/>
      <c r="J250" s="258"/>
      <c r="K250" s="268"/>
      <c r="L250" s="260"/>
      <c r="M250" s="260"/>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59"/>
    </row>
    <row r="251" spans="7:35" ht="15">
      <c r="G251" s="257"/>
      <c r="H251" s="258"/>
      <c r="I251" s="258"/>
      <c r="J251" s="258"/>
      <c r="K251" s="268"/>
      <c r="L251" s="260"/>
      <c r="M251" s="260"/>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59"/>
    </row>
    <row r="252" spans="7:35" ht="15">
      <c r="G252" s="257"/>
      <c r="H252" s="258"/>
      <c r="I252" s="258"/>
      <c r="J252" s="258"/>
      <c r="K252" s="268"/>
      <c r="L252" s="260"/>
      <c r="M252" s="260"/>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59"/>
    </row>
    <row r="253" spans="7:35" ht="15">
      <c r="G253" s="257"/>
      <c r="H253" s="258"/>
      <c r="I253" s="258"/>
      <c r="J253" s="258"/>
      <c r="K253" s="268"/>
      <c r="L253" s="260"/>
      <c r="M253" s="260"/>
      <c r="N253" s="269"/>
      <c r="O253" s="269"/>
      <c r="P253" s="269"/>
      <c r="Q253" s="269"/>
      <c r="R253" s="269"/>
      <c r="S253" s="269"/>
      <c r="T253" s="269"/>
      <c r="U253" s="269"/>
      <c r="V253" s="269"/>
      <c r="W253" s="269"/>
      <c r="X253" s="269"/>
      <c r="Y253" s="269"/>
      <c r="Z253" s="269"/>
      <c r="AA253" s="269"/>
      <c r="AB253" s="269"/>
      <c r="AC253" s="269"/>
      <c r="AD253" s="269"/>
      <c r="AE253" s="269"/>
      <c r="AF253" s="269"/>
      <c r="AG253" s="269"/>
      <c r="AH253" s="269"/>
      <c r="AI253" s="259"/>
    </row>
    <row r="254" spans="7:35" ht="15">
      <c r="G254" s="257"/>
      <c r="H254" s="258"/>
      <c r="I254" s="258"/>
      <c r="J254" s="258"/>
      <c r="K254" s="268"/>
      <c r="L254" s="260"/>
      <c r="M254" s="260"/>
      <c r="N254" s="269"/>
      <c r="O254" s="269"/>
      <c r="P254" s="269"/>
      <c r="Q254" s="269"/>
      <c r="R254" s="269"/>
      <c r="S254" s="269"/>
      <c r="T254" s="269"/>
      <c r="U254" s="269"/>
      <c r="V254" s="269"/>
      <c r="W254" s="269"/>
      <c r="X254" s="269"/>
      <c r="Y254" s="269"/>
      <c r="Z254" s="269"/>
      <c r="AA254" s="269"/>
      <c r="AB254" s="269"/>
      <c r="AC254" s="269"/>
      <c r="AD254" s="269"/>
      <c r="AE254" s="269"/>
      <c r="AF254" s="269"/>
      <c r="AG254" s="269"/>
      <c r="AH254" s="269"/>
      <c r="AI254" s="259"/>
    </row>
    <row r="255" spans="7:35" ht="15">
      <c r="G255" s="257"/>
      <c r="H255" s="258"/>
      <c r="I255" s="258"/>
      <c r="J255" s="258"/>
      <c r="K255" s="268"/>
      <c r="L255" s="260"/>
      <c r="M255" s="260"/>
      <c r="N255" s="269"/>
      <c r="O255" s="269"/>
      <c r="P255" s="269"/>
      <c r="Q255" s="269"/>
      <c r="R255" s="269"/>
      <c r="S255" s="269"/>
      <c r="T255" s="269"/>
      <c r="U255" s="269"/>
      <c r="V255" s="269"/>
      <c r="W255" s="269"/>
      <c r="X255" s="269"/>
      <c r="Y255" s="269"/>
      <c r="Z255" s="269"/>
      <c r="AA255" s="269"/>
      <c r="AB255" s="269"/>
      <c r="AC255" s="269"/>
      <c r="AD255" s="269"/>
      <c r="AE255" s="269"/>
      <c r="AF255" s="269"/>
      <c r="AG255" s="269"/>
      <c r="AH255" s="269"/>
      <c r="AI255" s="259"/>
    </row>
    <row r="256" spans="7:35" ht="15">
      <c r="G256" s="257"/>
      <c r="H256" s="258"/>
      <c r="I256" s="258"/>
      <c r="J256" s="258"/>
      <c r="K256" s="268"/>
      <c r="L256" s="260"/>
      <c r="M256" s="260"/>
      <c r="N256" s="269"/>
      <c r="O256" s="269"/>
      <c r="P256" s="269"/>
      <c r="Q256" s="269"/>
      <c r="R256" s="269"/>
      <c r="S256" s="269"/>
      <c r="T256" s="269"/>
      <c r="U256" s="269"/>
      <c r="V256" s="269"/>
      <c r="W256" s="269"/>
      <c r="X256" s="269"/>
      <c r="Y256" s="269"/>
      <c r="Z256" s="269"/>
      <c r="AA256" s="269"/>
      <c r="AB256" s="269"/>
      <c r="AC256" s="269"/>
      <c r="AD256" s="269"/>
      <c r="AE256" s="269"/>
      <c r="AF256" s="269"/>
      <c r="AG256" s="269"/>
      <c r="AH256" s="269"/>
      <c r="AI256" s="259"/>
    </row>
    <row r="257" spans="7:35" ht="15">
      <c r="G257" s="257"/>
      <c r="H257" s="258"/>
      <c r="I257" s="258"/>
      <c r="J257" s="258"/>
      <c r="K257" s="268"/>
      <c r="L257" s="260"/>
      <c r="M257" s="272"/>
      <c r="N257" s="269"/>
      <c r="O257" s="269"/>
      <c r="P257" s="269"/>
      <c r="Q257" s="269"/>
      <c r="R257" s="269"/>
      <c r="S257" s="269"/>
      <c r="T257" s="269"/>
      <c r="U257" s="269"/>
      <c r="V257" s="269"/>
      <c r="W257" s="269"/>
      <c r="X257" s="269"/>
      <c r="Y257" s="269"/>
      <c r="Z257" s="269"/>
      <c r="AA257" s="269"/>
      <c r="AB257" s="269"/>
      <c r="AC257" s="269"/>
      <c r="AD257" s="269"/>
      <c r="AE257" s="269"/>
      <c r="AF257" s="269"/>
      <c r="AG257" s="269"/>
      <c r="AH257" s="269"/>
      <c r="AI257" s="259"/>
    </row>
    <row r="258" spans="7:35" ht="15">
      <c r="G258" s="257"/>
      <c r="H258" s="258"/>
      <c r="I258" s="258"/>
      <c r="J258" s="258"/>
      <c r="K258" s="268"/>
      <c r="L258" s="260"/>
      <c r="M258" s="272"/>
      <c r="N258" s="269"/>
      <c r="O258" s="269"/>
      <c r="P258" s="269"/>
      <c r="Q258" s="269"/>
      <c r="R258" s="269"/>
      <c r="S258" s="269"/>
      <c r="T258" s="269"/>
      <c r="U258" s="269"/>
      <c r="V258" s="269"/>
      <c r="W258" s="269"/>
      <c r="X258" s="269"/>
      <c r="Y258" s="269"/>
      <c r="Z258" s="269"/>
      <c r="AA258" s="269"/>
      <c r="AB258" s="269"/>
      <c r="AC258" s="269"/>
      <c r="AD258" s="269"/>
      <c r="AE258" s="269"/>
      <c r="AF258" s="269"/>
      <c r="AG258" s="269"/>
      <c r="AH258" s="269"/>
      <c r="AI258" s="259"/>
    </row>
    <row r="259" spans="7:35" ht="15">
      <c r="G259" s="257"/>
      <c r="H259" s="258"/>
      <c r="I259" s="258"/>
      <c r="J259" s="258"/>
      <c r="K259" s="268"/>
      <c r="L259" s="260"/>
      <c r="M259" s="260"/>
      <c r="N259" s="269"/>
      <c r="O259" s="269"/>
      <c r="P259" s="269"/>
      <c r="Q259" s="269"/>
      <c r="R259" s="269"/>
      <c r="S259" s="269"/>
      <c r="T259" s="269"/>
      <c r="U259" s="269"/>
      <c r="V259" s="269"/>
      <c r="W259" s="269"/>
      <c r="X259" s="269"/>
      <c r="Y259" s="269"/>
      <c r="Z259" s="269"/>
      <c r="AA259" s="269"/>
      <c r="AB259" s="269"/>
      <c r="AC259" s="269"/>
      <c r="AD259" s="269"/>
      <c r="AE259" s="269"/>
      <c r="AF259" s="269"/>
      <c r="AG259" s="269"/>
      <c r="AH259" s="269"/>
      <c r="AI259" s="259"/>
    </row>
    <row r="260" spans="7:35" ht="15">
      <c r="G260" s="257"/>
      <c r="H260" s="258"/>
      <c r="I260" s="258"/>
      <c r="J260" s="258"/>
      <c r="K260" s="268"/>
      <c r="L260" s="260"/>
      <c r="M260" s="260"/>
      <c r="N260" s="269"/>
      <c r="O260" s="269"/>
      <c r="P260" s="269"/>
      <c r="Q260" s="269"/>
      <c r="R260" s="269"/>
      <c r="S260" s="269"/>
      <c r="T260" s="269"/>
      <c r="U260" s="269"/>
      <c r="V260" s="269"/>
      <c r="W260" s="269"/>
      <c r="X260" s="269"/>
      <c r="Y260" s="269"/>
      <c r="Z260" s="269"/>
      <c r="AA260" s="269"/>
      <c r="AB260" s="269"/>
      <c r="AC260" s="269"/>
      <c r="AD260" s="269"/>
      <c r="AE260" s="269"/>
      <c r="AF260" s="269"/>
      <c r="AG260" s="269"/>
      <c r="AH260" s="269"/>
      <c r="AI260" s="259"/>
    </row>
    <row r="261" spans="7:35" ht="15">
      <c r="G261" s="257"/>
      <c r="H261" s="258"/>
      <c r="I261" s="258"/>
      <c r="J261" s="258"/>
      <c r="K261" s="268"/>
      <c r="L261" s="260"/>
      <c r="M261" s="260"/>
      <c r="N261" s="269"/>
      <c r="O261" s="269"/>
      <c r="P261" s="269"/>
      <c r="Q261" s="269"/>
      <c r="R261" s="269"/>
      <c r="S261" s="269"/>
      <c r="T261" s="269"/>
      <c r="U261" s="269"/>
      <c r="V261" s="269"/>
      <c r="W261" s="269"/>
      <c r="X261" s="269"/>
      <c r="Y261" s="269"/>
      <c r="Z261" s="269"/>
      <c r="AA261" s="269"/>
      <c r="AB261" s="269"/>
      <c r="AC261" s="269"/>
      <c r="AD261" s="269"/>
      <c r="AE261" s="269"/>
      <c r="AF261" s="269"/>
      <c r="AG261" s="269"/>
      <c r="AH261" s="269"/>
      <c r="AI261" s="259"/>
    </row>
    <row r="262" spans="7:35" ht="15">
      <c r="G262" s="257"/>
      <c r="H262" s="258"/>
      <c r="I262" s="258"/>
      <c r="J262" s="258"/>
      <c r="K262" s="268"/>
      <c r="L262" s="260"/>
      <c r="M262" s="260"/>
      <c r="N262" s="269"/>
      <c r="O262" s="269"/>
      <c r="P262" s="269"/>
      <c r="Q262" s="269"/>
      <c r="R262" s="269"/>
      <c r="S262" s="269"/>
      <c r="T262" s="269"/>
      <c r="U262" s="269"/>
      <c r="V262" s="269"/>
      <c r="W262" s="269"/>
      <c r="X262" s="269"/>
      <c r="Y262" s="269"/>
      <c r="Z262" s="269"/>
      <c r="AA262" s="269"/>
      <c r="AB262" s="269"/>
      <c r="AC262" s="269"/>
      <c r="AD262" s="269"/>
      <c r="AE262" s="269"/>
      <c r="AF262" s="269"/>
      <c r="AG262" s="269"/>
      <c r="AH262" s="269"/>
      <c r="AI262" s="259"/>
    </row>
    <row r="263" spans="7:35" ht="15">
      <c r="G263" s="257"/>
      <c r="H263" s="258"/>
      <c r="I263" s="258"/>
      <c r="J263" s="258"/>
      <c r="K263" s="268"/>
      <c r="L263" s="260"/>
      <c r="M263" s="260"/>
      <c r="N263" s="269"/>
      <c r="O263" s="269"/>
      <c r="P263" s="269"/>
      <c r="Q263" s="269"/>
      <c r="R263" s="269"/>
      <c r="S263" s="269"/>
      <c r="T263" s="269"/>
      <c r="U263" s="269"/>
      <c r="V263" s="269"/>
      <c r="W263" s="269"/>
      <c r="X263" s="269"/>
      <c r="Y263" s="269"/>
      <c r="Z263" s="269"/>
      <c r="AA263" s="269"/>
      <c r="AB263" s="269"/>
      <c r="AC263" s="269"/>
      <c r="AD263" s="269"/>
      <c r="AE263" s="269"/>
      <c r="AF263" s="269"/>
      <c r="AG263" s="269"/>
      <c r="AH263" s="269"/>
      <c r="AI263" s="259"/>
    </row>
    <row r="264" spans="7:35" ht="15">
      <c r="G264" s="257"/>
      <c r="H264" s="258"/>
      <c r="I264" s="258"/>
      <c r="J264" s="258"/>
      <c r="K264" s="268"/>
      <c r="L264" s="260"/>
      <c r="M264" s="260"/>
      <c r="N264" s="269"/>
      <c r="O264" s="269"/>
      <c r="P264" s="269"/>
      <c r="Q264" s="269"/>
      <c r="R264" s="269"/>
      <c r="S264" s="269"/>
      <c r="T264" s="269"/>
      <c r="U264" s="269"/>
      <c r="V264" s="269"/>
      <c r="W264" s="269"/>
      <c r="X264" s="269"/>
      <c r="Y264" s="269"/>
      <c r="Z264" s="269"/>
      <c r="AA264" s="269"/>
      <c r="AB264" s="269"/>
      <c r="AC264" s="269"/>
      <c r="AD264" s="269"/>
      <c r="AE264" s="269"/>
      <c r="AF264" s="269"/>
      <c r="AG264" s="269"/>
      <c r="AH264" s="269"/>
      <c r="AI264" s="259"/>
    </row>
    <row r="265" spans="7:35" ht="15">
      <c r="G265" s="257"/>
      <c r="H265" s="258"/>
      <c r="I265" s="258"/>
      <c r="J265" s="258"/>
      <c r="K265" s="268"/>
      <c r="L265" s="260"/>
      <c r="M265" s="260"/>
      <c r="N265" s="269"/>
      <c r="O265" s="269"/>
      <c r="P265" s="269"/>
      <c r="Q265" s="269"/>
      <c r="R265" s="269"/>
      <c r="S265" s="269"/>
      <c r="T265" s="269"/>
      <c r="U265" s="269"/>
      <c r="V265" s="269"/>
      <c r="W265" s="269"/>
      <c r="X265" s="269"/>
      <c r="Y265" s="269"/>
      <c r="Z265" s="269"/>
      <c r="AA265" s="269"/>
      <c r="AB265" s="269"/>
      <c r="AC265" s="269"/>
      <c r="AD265" s="269"/>
      <c r="AE265" s="269"/>
      <c r="AF265" s="269"/>
      <c r="AG265" s="269"/>
      <c r="AH265" s="269"/>
      <c r="AI265" s="259"/>
    </row>
    <row r="266" spans="7:35" ht="15">
      <c r="G266" s="257"/>
      <c r="H266" s="258"/>
      <c r="I266" s="258"/>
      <c r="J266" s="258"/>
      <c r="K266" s="268"/>
      <c r="L266" s="260"/>
      <c r="M266" s="260"/>
      <c r="N266" s="269"/>
      <c r="O266" s="269"/>
      <c r="P266" s="269"/>
      <c r="Q266" s="269"/>
      <c r="R266" s="269"/>
      <c r="S266" s="269"/>
      <c r="T266" s="269"/>
      <c r="U266" s="269"/>
      <c r="V266" s="269"/>
      <c r="W266" s="269"/>
      <c r="X266" s="269"/>
      <c r="Y266" s="269"/>
      <c r="Z266" s="269"/>
      <c r="AA266" s="269"/>
      <c r="AB266" s="269"/>
      <c r="AC266" s="269"/>
      <c r="AD266" s="269"/>
      <c r="AE266" s="269"/>
      <c r="AF266" s="269"/>
      <c r="AG266" s="269"/>
      <c r="AH266" s="269"/>
      <c r="AI266" s="259"/>
    </row>
    <row r="267" spans="7:35" ht="15">
      <c r="G267" s="257"/>
      <c r="H267" s="258"/>
      <c r="I267" s="258"/>
      <c r="J267" s="258"/>
      <c r="K267" s="268"/>
      <c r="L267" s="260"/>
      <c r="M267" s="260"/>
      <c r="N267" s="269"/>
      <c r="O267" s="269"/>
      <c r="P267" s="269"/>
      <c r="Q267" s="269"/>
      <c r="R267" s="269"/>
      <c r="S267" s="269"/>
      <c r="T267" s="269"/>
      <c r="U267" s="269"/>
      <c r="V267" s="269"/>
      <c r="W267" s="269"/>
      <c r="X267" s="269"/>
      <c r="Y267" s="269"/>
      <c r="Z267" s="269"/>
      <c r="AA267" s="269"/>
      <c r="AB267" s="269"/>
      <c r="AC267" s="269"/>
      <c r="AD267" s="269"/>
      <c r="AE267" s="269"/>
      <c r="AF267" s="269"/>
      <c r="AG267" s="269"/>
      <c r="AH267" s="269"/>
      <c r="AI267" s="259"/>
    </row>
    <row r="268" spans="7:35" ht="15">
      <c r="G268" s="257"/>
      <c r="H268" s="258"/>
      <c r="I268" s="258"/>
      <c r="J268" s="258"/>
      <c r="K268" s="268"/>
      <c r="L268" s="260"/>
      <c r="M268" s="260"/>
      <c r="N268" s="269"/>
      <c r="O268" s="269"/>
      <c r="P268" s="269"/>
      <c r="Q268" s="269"/>
      <c r="R268" s="269"/>
      <c r="S268" s="269"/>
      <c r="T268" s="269"/>
      <c r="U268" s="269"/>
      <c r="V268" s="269"/>
      <c r="W268" s="269"/>
      <c r="X268" s="269"/>
      <c r="Y268" s="269"/>
      <c r="Z268" s="269"/>
      <c r="AA268" s="269"/>
      <c r="AB268" s="269"/>
      <c r="AC268" s="269"/>
      <c r="AD268" s="269"/>
      <c r="AE268" s="269"/>
      <c r="AF268" s="269"/>
      <c r="AG268" s="269"/>
      <c r="AH268" s="269"/>
      <c r="AI268" s="259"/>
    </row>
    <row r="269" spans="7:35" ht="15">
      <c r="G269" s="257"/>
      <c r="H269" s="258"/>
      <c r="I269" s="258"/>
      <c r="J269" s="258"/>
      <c r="K269" s="259"/>
      <c r="L269" s="259"/>
      <c r="M269" s="260"/>
      <c r="N269" s="260"/>
      <c r="O269" s="260"/>
      <c r="P269" s="260"/>
      <c r="Q269" s="260"/>
      <c r="R269" s="260"/>
      <c r="S269" s="260"/>
      <c r="T269" s="260"/>
      <c r="U269" s="260"/>
      <c r="V269" s="260"/>
      <c r="W269" s="260"/>
      <c r="X269" s="260"/>
      <c r="Y269" s="260"/>
      <c r="Z269" s="260"/>
      <c r="AA269" s="260"/>
      <c r="AB269" s="260"/>
      <c r="AC269" s="260"/>
      <c r="AD269" s="260"/>
      <c r="AE269" s="260"/>
      <c r="AF269" s="260"/>
      <c r="AG269" s="259"/>
      <c r="AH269" s="259"/>
      <c r="AI269" s="259"/>
    </row>
    <row r="270" spans="7:35" ht="15">
      <c r="G270" s="257"/>
      <c r="H270" s="258"/>
      <c r="I270" s="258"/>
      <c r="J270" s="258"/>
      <c r="K270" s="259"/>
      <c r="L270" s="259"/>
      <c r="M270" s="260"/>
      <c r="N270" s="278"/>
      <c r="O270" s="278"/>
      <c r="P270" s="278"/>
      <c r="Q270" s="278"/>
      <c r="R270" s="278"/>
      <c r="S270" s="278"/>
      <c r="T270" s="278"/>
      <c r="U270" s="278"/>
      <c r="V270" s="278"/>
      <c r="W270" s="278"/>
      <c r="X270" s="278"/>
      <c r="Y270" s="278"/>
      <c r="Z270" s="278"/>
      <c r="AA270" s="278"/>
      <c r="AB270" s="278"/>
      <c r="AC270" s="278"/>
      <c r="AD270" s="278"/>
      <c r="AE270" s="278"/>
      <c r="AF270" s="278"/>
      <c r="AG270" s="269"/>
      <c r="AH270" s="269"/>
      <c r="AI270" s="259"/>
    </row>
    <row r="271" spans="7:35" ht="15">
      <c r="G271" s="257"/>
      <c r="H271" s="258"/>
      <c r="I271" s="258"/>
      <c r="J271" s="258"/>
      <c r="K271" s="268"/>
      <c r="L271" s="260"/>
      <c r="M271" s="260"/>
      <c r="N271" s="269"/>
      <c r="O271" s="269"/>
      <c r="P271" s="269"/>
      <c r="Q271" s="269"/>
      <c r="R271" s="269"/>
      <c r="S271" s="269"/>
      <c r="T271" s="269"/>
      <c r="U271" s="269"/>
      <c r="V271" s="269"/>
      <c r="W271" s="269"/>
      <c r="X271" s="269"/>
      <c r="Y271" s="269"/>
      <c r="Z271" s="269"/>
      <c r="AA271" s="269"/>
      <c r="AB271" s="269"/>
      <c r="AC271" s="269"/>
      <c r="AD271" s="269"/>
      <c r="AE271" s="269"/>
      <c r="AF271" s="269"/>
      <c r="AG271" s="269"/>
      <c r="AH271" s="269"/>
      <c r="AI271" s="259"/>
    </row>
    <row r="272" spans="7:35" ht="15">
      <c r="G272" s="257"/>
      <c r="H272" s="258"/>
      <c r="I272" s="258"/>
      <c r="J272" s="258"/>
      <c r="K272" s="268"/>
      <c r="L272" s="260"/>
      <c r="M272" s="260"/>
      <c r="N272" s="269"/>
      <c r="O272" s="269"/>
      <c r="P272" s="269"/>
      <c r="Q272" s="269"/>
      <c r="R272" s="269"/>
      <c r="S272" s="269"/>
      <c r="T272" s="269"/>
      <c r="U272" s="269"/>
      <c r="V272" s="269"/>
      <c r="W272" s="269"/>
      <c r="X272" s="269"/>
      <c r="Y272" s="269"/>
      <c r="Z272" s="269"/>
      <c r="AA272" s="269"/>
      <c r="AB272" s="269"/>
      <c r="AC272" s="269"/>
      <c r="AD272" s="269"/>
      <c r="AE272" s="269"/>
      <c r="AF272" s="269"/>
      <c r="AG272" s="269"/>
      <c r="AH272" s="269"/>
      <c r="AI272" s="259"/>
    </row>
    <row r="273" spans="7:35" ht="15">
      <c r="G273" s="257"/>
      <c r="H273" s="258"/>
      <c r="I273" s="258"/>
      <c r="J273" s="258"/>
      <c r="K273" s="268"/>
      <c r="L273" s="260"/>
      <c r="M273" s="260"/>
      <c r="N273" s="269"/>
      <c r="O273" s="269"/>
      <c r="P273" s="269"/>
      <c r="Q273" s="269"/>
      <c r="R273" s="269"/>
      <c r="S273" s="269"/>
      <c r="T273" s="269"/>
      <c r="U273" s="269"/>
      <c r="V273" s="269"/>
      <c r="W273" s="269"/>
      <c r="X273" s="269"/>
      <c r="Y273" s="269"/>
      <c r="Z273" s="269"/>
      <c r="AA273" s="269"/>
      <c r="AB273" s="269"/>
      <c r="AC273" s="269"/>
      <c r="AD273" s="269"/>
      <c r="AE273" s="269"/>
      <c r="AF273" s="269"/>
      <c r="AG273" s="269"/>
      <c r="AH273" s="269"/>
      <c r="AI273" s="259"/>
    </row>
    <row r="274" spans="7:35" ht="15">
      <c r="G274" s="257"/>
      <c r="H274" s="258"/>
      <c r="I274" s="258"/>
      <c r="J274" s="258"/>
      <c r="K274" s="268"/>
      <c r="L274" s="260"/>
      <c r="M274" s="260"/>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59"/>
    </row>
    <row r="275" spans="7:35" ht="15">
      <c r="G275" s="257"/>
      <c r="H275" s="258"/>
      <c r="I275" s="258"/>
      <c r="J275" s="258"/>
      <c r="K275" s="268"/>
      <c r="L275" s="260"/>
      <c r="M275" s="260"/>
      <c r="N275" s="269"/>
      <c r="O275" s="269"/>
      <c r="P275" s="269"/>
      <c r="Q275" s="269"/>
      <c r="R275" s="269"/>
      <c r="S275" s="269"/>
      <c r="T275" s="269"/>
      <c r="U275" s="269"/>
      <c r="V275" s="269"/>
      <c r="W275" s="269"/>
      <c r="X275" s="269"/>
      <c r="Y275" s="269"/>
      <c r="Z275" s="269"/>
      <c r="AA275" s="269"/>
      <c r="AB275" s="269"/>
      <c r="AC275" s="269"/>
      <c r="AD275" s="269"/>
      <c r="AE275" s="269"/>
      <c r="AF275" s="269"/>
      <c r="AG275" s="269"/>
      <c r="AH275" s="269"/>
      <c r="AI275" s="259"/>
    </row>
    <row r="276" spans="7:35" ht="15">
      <c r="G276" s="257"/>
      <c r="H276" s="258"/>
      <c r="I276" s="258"/>
      <c r="J276" s="258"/>
      <c r="K276" s="268"/>
      <c r="L276" s="260"/>
      <c r="M276" s="260"/>
      <c r="N276" s="269"/>
      <c r="O276" s="269"/>
      <c r="P276" s="269"/>
      <c r="Q276" s="269"/>
      <c r="R276" s="269"/>
      <c r="S276" s="269"/>
      <c r="T276" s="269"/>
      <c r="U276" s="269"/>
      <c r="V276" s="269"/>
      <c r="W276" s="269"/>
      <c r="X276" s="269"/>
      <c r="Y276" s="269"/>
      <c r="Z276" s="269"/>
      <c r="AA276" s="269"/>
      <c r="AB276" s="269"/>
      <c r="AC276" s="269"/>
      <c r="AD276" s="269"/>
      <c r="AE276" s="269"/>
      <c r="AF276" s="269"/>
      <c r="AG276" s="269"/>
      <c r="AH276" s="269"/>
      <c r="AI276" s="259"/>
    </row>
    <row r="277" spans="7:35" ht="15">
      <c r="G277" s="257"/>
      <c r="H277" s="258"/>
      <c r="I277" s="258"/>
      <c r="J277" s="258"/>
      <c r="K277" s="268"/>
      <c r="L277" s="260"/>
      <c r="M277" s="260"/>
      <c r="N277" s="269"/>
      <c r="O277" s="269"/>
      <c r="P277" s="269"/>
      <c r="Q277" s="269"/>
      <c r="R277" s="269"/>
      <c r="S277" s="269"/>
      <c r="T277" s="269"/>
      <c r="U277" s="269"/>
      <c r="V277" s="269"/>
      <c r="W277" s="269"/>
      <c r="X277" s="269"/>
      <c r="Y277" s="269"/>
      <c r="Z277" s="269"/>
      <c r="AA277" s="269"/>
      <c r="AB277" s="269"/>
      <c r="AC277" s="269"/>
      <c r="AD277" s="269"/>
      <c r="AE277" s="269"/>
      <c r="AF277" s="269"/>
      <c r="AG277" s="269"/>
      <c r="AH277" s="269"/>
      <c r="AI277" s="259"/>
    </row>
    <row r="278" spans="7:35" ht="15">
      <c r="G278" s="257"/>
      <c r="H278" s="258"/>
      <c r="I278" s="258"/>
      <c r="J278" s="258"/>
      <c r="K278" s="268"/>
      <c r="L278" s="260"/>
      <c r="M278" s="260"/>
      <c r="N278" s="269"/>
      <c r="O278" s="269"/>
      <c r="P278" s="269"/>
      <c r="Q278" s="269"/>
      <c r="R278" s="269"/>
      <c r="S278" s="269"/>
      <c r="T278" s="269"/>
      <c r="U278" s="269"/>
      <c r="V278" s="269"/>
      <c r="W278" s="269"/>
      <c r="X278" s="269"/>
      <c r="Y278" s="269"/>
      <c r="Z278" s="269"/>
      <c r="AA278" s="269"/>
      <c r="AB278" s="269"/>
      <c r="AC278" s="269"/>
      <c r="AD278" s="269"/>
      <c r="AE278" s="269"/>
      <c r="AF278" s="269"/>
      <c r="AG278" s="269"/>
      <c r="AH278" s="269"/>
      <c r="AI278" s="259"/>
    </row>
    <row r="279" spans="7:35" ht="15">
      <c r="G279" s="257"/>
      <c r="H279" s="258"/>
      <c r="I279" s="258"/>
      <c r="J279" s="258"/>
      <c r="K279" s="268"/>
      <c r="L279" s="260"/>
      <c r="M279" s="272"/>
      <c r="N279" s="269"/>
      <c r="O279" s="269"/>
      <c r="P279" s="269"/>
      <c r="Q279" s="269"/>
      <c r="R279" s="269"/>
      <c r="S279" s="269"/>
      <c r="T279" s="269"/>
      <c r="U279" s="269"/>
      <c r="V279" s="269"/>
      <c r="W279" s="269"/>
      <c r="X279" s="269"/>
      <c r="Y279" s="269"/>
      <c r="Z279" s="269"/>
      <c r="AA279" s="269"/>
      <c r="AB279" s="269"/>
      <c r="AC279" s="269"/>
      <c r="AD279" s="269"/>
      <c r="AE279" s="269"/>
      <c r="AF279" s="269"/>
      <c r="AG279" s="269"/>
      <c r="AH279" s="269"/>
      <c r="AI279" s="259"/>
    </row>
    <row r="280" spans="7:35" ht="15">
      <c r="G280" s="257"/>
      <c r="H280" s="258"/>
      <c r="I280" s="258"/>
      <c r="J280" s="258"/>
      <c r="K280" s="268"/>
      <c r="L280" s="260"/>
      <c r="M280" s="272"/>
      <c r="N280" s="269"/>
      <c r="O280" s="269"/>
      <c r="P280" s="269"/>
      <c r="Q280" s="269"/>
      <c r="R280" s="269"/>
      <c r="S280" s="269"/>
      <c r="T280" s="269"/>
      <c r="U280" s="269"/>
      <c r="V280" s="269"/>
      <c r="W280" s="269"/>
      <c r="X280" s="269"/>
      <c r="Y280" s="269"/>
      <c r="Z280" s="269"/>
      <c r="AA280" s="269"/>
      <c r="AB280" s="269"/>
      <c r="AC280" s="269"/>
      <c r="AD280" s="269"/>
      <c r="AE280" s="269"/>
      <c r="AF280" s="269"/>
      <c r="AG280" s="269"/>
      <c r="AH280" s="269"/>
      <c r="AI280" s="259"/>
    </row>
    <row r="281" spans="7:35" ht="15">
      <c r="G281" s="257"/>
      <c r="H281" s="258"/>
      <c r="I281" s="258"/>
      <c r="J281" s="258"/>
      <c r="K281" s="268"/>
      <c r="L281" s="260"/>
      <c r="M281" s="260"/>
      <c r="N281" s="269"/>
      <c r="O281" s="269"/>
      <c r="P281" s="269"/>
      <c r="Q281" s="269"/>
      <c r="R281" s="269"/>
      <c r="S281" s="269"/>
      <c r="T281" s="269"/>
      <c r="U281" s="269"/>
      <c r="V281" s="269"/>
      <c r="W281" s="269"/>
      <c r="X281" s="269"/>
      <c r="Y281" s="269"/>
      <c r="Z281" s="269"/>
      <c r="AA281" s="269"/>
      <c r="AB281" s="269"/>
      <c r="AC281" s="269"/>
      <c r="AD281" s="269"/>
      <c r="AE281" s="269"/>
      <c r="AF281" s="269"/>
      <c r="AG281" s="269"/>
      <c r="AH281" s="269"/>
      <c r="AI281" s="259"/>
    </row>
    <row r="282" spans="7:35" ht="15">
      <c r="G282" s="257"/>
      <c r="H282" s="258"/>
      <c r="I282" s="258"/>
      <c r="J282" s="258"/>
      <c r="K282" s="268"/>
      <c r="L282" s="260"/>
      <c r="M282" s="260"/>
      <c r="N282" s="269"/>
      <c r="O282" s="269"/>
      <c r="P282" s="269"/>
      <c r="Q282" s="269"/>
      <c r="R282" s="269"/>
      <c r="S282" s="269"/>
      <c r="T282" s="269"/>
      <c r="U282" s="269"/>
      <c r="V282" s="269"/>
      <c r="W282" s="269"/>
      <c r="X282" s="269"/>
      <c r="Y282" s="269"/>
      <c r="Z282" s="269"/>
      <c r="AA282" s="269"/>
      <c r="AB282" s="269"/>
      <c r="AC282" s="269"/>
      <c r="AD282" s="269"/>
      <c r="AE282" s="269"/>
      <c r="AF282" s="269"/>
      <c r="AG282" s="269"/>
      <c r="AH282" s="269"/>
      <c r="AI282" s="259"/>
    </row>
    <row r="283" spans="7:35" ht="15">
      <c r="G283" s="257"/>
      <c r="H283" s="258"/>
      <c r="I283" s="258"/>
      <c r="J283" s="258"/>
      <c r="K283" s="268"/>
      <c r="L283" s="260"/>
      <c r="M283" s="260"/>
      <c r="N283" s="269"/>
      <c r="O283" s="269"/>
      <c r="P283" s="269"/>
      <c r="Q283" s="269"/>
      <c r="R283" s="269"/>
      <c r="S283" s="269"/>
      <c r="T283" s="269"/>
      <c r="U283" s="269"/>
      <c r="V283" s="269"/>
      <c r="W283" s="269"/>
      <c r="X283" s="269"/>
      <c r="Y283" s="269"/>
      <c r="Z283" s="269"/>
      <c r="AA283" s="269"/>
      <c r="AB283" s="269"/>
      <c r="AC283" s="269"/>
      <c r="AD283" s="269"/>
      <c r="AE283" s="269"/>
      <c r="AF283" s="269"/>
      <c r="AG283" s="269"/>
      <c r="AH283" s="269"/>
      <c r="AI283" s="259"/>
    </row>
    <row r="284" spans="7:35" ht="15">
      <c r="G284" s="257"/>
      <c r="H284" s="258"/>
      <c r="I284" s="258"/>
      <c r="J284" s="258"/>
      <c r="K284" s="268"/>
      <c r="L284" s="260"/>
      <c r="M284" s="260"/>
      <c r="N284" s="269"/>
      <c r="O284" s="269"/>
      <c r="P284" s="269"/>
      <c r="Q284" s="269"/>
      <c r="R284" s="269"/>
      <c r="S284" s="269"/>
      <c r="T284" s="269"/>
      <c r="U284" s="269"/>
      <c r="V284" s="269"/>
      <c r="W284" s="269"/>
      <c r="X284" s="269"/>
      <c r="Y284" s="269"/>
      <c r="Z284" s="269"/>
      <c r="AA284" s="269"/>
      <c r="AB284" s="269"/>
      <c r="AC284" s="269"/>
      <c r="AD284" s="269"/>
      <c r="AE284" s="269"/>
      <c r="AF284" s="269"/>
      <c r="AG284" s="269"/>
      <c r="AH284" s="269"/>
      <c r="AI284" s="259"/>
    </row>
    <row r="285" spans="7:35" ht="15">
      <c r="G285" s="257"/>
      <c r="H285" s="258"/>
      <c r="I285" s="258"/>
      <c r="J285" s="258"/>
      <c r="K285" s="268"/>
      <c r="L285" s="260"/>
      <c r="M285" s="260"/>
      <c r="N285" s="269"/>
      <c r="O285" s="269"/>
      <c r="P285" s="269"/>
      <c r="Q285" s="269"/>
      <c r="R285" s="269"/>
      <c r="S285" s="269"/>
      <c r="T285" s="269"/>
      <c r="U285" s="269"/>
      <c r="V285" s="269"/>
      <c r="W285" s="269"/>
      <c r="X285" s="269"/>
      <c r="Y285" s="269"/>
      <c r="Z285" s="269"/>
      <c r="AA285" s="269"/>
      <c r="AB285" s="269"/>
      <c r="AC285" s="269"/>
      <c r="AD285" s="269"/>
      <c r="AE285" s="269"/>
      <c r="AF285" s="269"/>
      <c r="AG285" s="269"/>
      <c r="AH285" s="269"/>
      <c r="AI285" s="259"/>
    </row>
    <row r="286" spans="7:35" ht="15">
      <c r="G286" s="257"/>
      <c r="H286" s="258"/>
      <c r="I286" s="258"/>
      <c r="J286" s="258"/>
      <c r="K286" s="268"/>
      <c r="L286" s="260"/>
      <c r="M286" s="260"/>
      <c r="N286" s="269"/>
      <c r="O286" s="269"/>
      <c r="P286" s="269"/>
      <c r="Q286" s="269"/>
      <c r="R286" s="269"/>
      <c r="S286" s="269"/>
      <c r="T286" s="269"/>
      <c r="U286" s="269"/>
      <c r="V286" s="269"/>
      <c r="W286" s="269"/>
      <c r="X286" s="269"/>
      <c r="Y286" s="269"/>
      <c r="Z286" s="269"/>
      <c r="AA286" s="269"/>
      <c r="AB286" s="269"/>
      <c r="AC286" s="269"/>
      <c r="AD286" s="269"/>
      <c r="AE286" s="269"/>
      <c r="AF286" s="269"/>
      <c r="AG286" s="269"/>
      <c r="AH286" s="269"/>
      <c r="AI286" s="259"/>
    </row>
    <row r="287" spans="7:35" ht="15">
      <c r="G287" s="257"/>
      <c r="H287" s="258"/>
      <c r="I287" s="258"/>
      <c r="J287" s="258"/>
      <c r="K287" s="268"/>
      <c r="L287" s="260"/>
      <c r="M287" s="260"/>
      <c r="N287" s="269"/>
      <c r="O287" s="269"/>
      <c r="P287" s="269"/>
      <c r="Q287" s="269"/>
      <c r="R287" s="269"/>
      <c r="S287" s="269"/>
      <c r="T287" s="269"/>
      <c r="U287" s="269"/>
      <c r="V287" s="269"/>
      <c r="W287" s="269"/>
      <c r="X287" s="269"/>
      <c r="Y287" s="269"/>
      <c r="Z287" s="269"/>
      <c r="AA287" s="269"/>
      <c r="AB287" s="269"/>
      <c r="AC287" s="269"/>
      <c r="AD287" s="269"/>
      <c r="AE287" s="269"/>
      <c r="AF287" s="269"/>
      <c r="AG287" s="269"/>
      <c r="AH287" s="269"/>
      <c r="AI287" s="259"/>
    </row>
    <row r="288" spans="7:35" ht="15">
      <c r="G288" s="257"/>
      <c r="H288" s="258"/>
      <c r="I288" s="258"/>
      <c r="J288" s="258"/>
      <c r="K288" s="268"/>
      <c r="L288" s="260"/>
      <c r="M288" s="260"/>
      <c r="N288" s="269"/>
      <c r="O288" s="269"/>
      <c r="P288" s="269"/>
      <c r="Q288" s="269"/>
      <c r="R288" s="269"/>
      <c r="S288" s="269"/>
      <c r="T288" s="269"/>
      <c r="U288" s="269"/>
      <c r="V288" s="269"/>
      <c r="W288" s="269"/>
      <c r="X288" s="269"/>
      <c r="Y288" s="269"/>
      <c r="Z288" s="269"/>
      <c r="AA288" s="269"/>
      <c r="AB288" s="269"/>
      <c r="AC288" s="269"/>
      <c r="AD288" s="269"/>
      <c r="AE288" s="269"/>
      <c r="AF288" s="269"/>
      <c r="AG288" s="269"/>
      <c r="AH288" s="269"/>
      <c r="AI288" s="259"/>
    </row>
    <row r="289" spans="7:35" ht="15">
      <c r="G289" s="257"/>
      <c r="H289" s="258"/>
      <c r="I289" s="258"/>
      <c r="J289" s="258"/>
      <c r="K289" s="268"/>
      <c r="L289" s="260"/>
      <c r="M289" s="260"/>
      <c r="N289" s="269"/>
      <c r="O289" s="269"/>
      <c r="P289" s="269"/>
      <c r="Q289" s="269"/>
      <c r="R289" s="269"/>
      <c r="S289" s="269"/>
      <c r="T289" s="269"/>
      <c r="U289" s="269"/>
      <c r="V289" s="269"/>
      <c r="W289" s="269"/>
      <c r="X289" s="269"/>
      <c r="Y289" s="269"/>
      <c r="Z289" s="269"/>
      <c r="AA289" s="269"/>
      <c r="AB289" s="269"/>
      <c r="AC289" s="269"/>
      <c r="AD289" s="269"/>
      <c r="AE289" s="269"/>
      <c r="AF289" s="269"/>
      <c r="AG289" s="269"/>
      <c r="AH289" s="269"/>
      <c r="AI289" s="259"/>
    </row>
    <row r="290" spans="7:35" ht="15">
      <c r="G290" s="257"/>
      <c r="H290" s="258"/>
      <c r="I290" s="258"/>
      <c r="J290" s="258"/>
      <c r="K290" s="268"/>
      <c r="L290" s="260"/>
      <c r="M290" s="260"/>
      <c r="N290" s="269"/>
      <c r="O290" s="269"/>
      <c r="P290" s="269"/>
      <c r="Q290" s="269"/>
      <c r="R290" s="269"/>
      <c r="S290" s="269"/>
      <c r="T290" s="269"/>
      <c r="U290" s="269"/>
      <c r="V290" s="269"/>
      <c r="W290" s="269"/>
      <c r="X290" s="269"/>
      <c r="Y290" s="269"/>
      <c r="Z290" s="269"/>
      <c r="AA290" s="269"/>
      <c r="AB290" s="269"/>
      <c r="AC290" s="269"/>
      <c r="AD290" s="269"/>
      <c r="AE290" s="269"/>
      <c r="AF290" s="269"/>
      <c r="AG290" s="269"/>
      <c r="AH290" s="269"/>
      <c r="AI290" s="259"/>
    </row>
    <row r="291" spans="7:35" ht="15">
      <c r="G291" s="257"/>
      <c r="H291" s="258"/>
      <c r="I291" s="258"/>
      <c r="J291" s="258"/>
      <c r="K291" s="259"/>
      <c r="L291" s="259"/>
      <c r="M291" s="260"/>
      <c r="N291" s="260"/>
      <c r="O291" s="260"/>
      <c r="P291" s="260"/>
      <c r="Q291" s="260"/>
      <c r="R291" s="260"/>
      <c r="S291" s="260"/>
      <c r="T291" s="260"/>
      <c r="U291" s="260"/>
      <c r="V291" s="260"/>
      <c r="W291" s="260"/>
      <c r="X291" s="260"/>
      <c r="Y291" s="260"/>
      <c r="Z291" s="260"/>
      <c r="AA291" s="260"/>
      <c r="AB291" s="260"/>
      <c r="AC291" s="260"/>
      <c r="AD291" s="260"/>
      <c r="AE291" s="260"/>
      <c r="AF291" s="260"/>
      <c r="AG291" s="259"/>
      <c r="AH291" s="259"/>
      <c r="AI291" s="259"/>
    </row>
    <row r="292" spans="7:35" ht="15">
      <c r="G292" s="257"/>
      <c r="H292" s="258"/>
      <c r="I292" s="258"/>
      <c r="J292" s="258"/>
      <c r="K292" s="259"/>
      <c r="L292" s="259"/>
      <c r="M292" s="260"/>
      <c r="N292" s="278"/>
      <c r="O292" s="278"/>
      <c r="P292" s="278"/>
      <c r="Q292" s="278"/>
      <c r="R292" s="278"/>
      <c r="S292" s="278"/>
      <c r="T292" s="278"/>
      <c r="U292" s="278"/>
      <c r="V292" s="278"/>
      <c r="W292" s="278"/>
      <c r="X292" s="278"/>
      <c r="Y292" s="278"/>
      <c r="Z292" s="278"/>
      <c r="AA292" s="278"/>
      <c r="AB292" s="278"/>
      <c r="AC292" s="278"/>
      <c r="AD292" s="278"/>
      <c r="AE292" s="278"/>
      <c r="AF292" s="278"/>
      <c r="AG292" s="269"/>
      <c r="AH292" s="269"/>
      <c r="AI292" s="259"/>
    </row>
    <row r="293" spans="7:35" ht="15">
      <c r="G293" s="257"/>
      <c r="H293" s="258"/>
      <c r="I293" s="258"/>
      <c r="J293" s="258"/>
      <c r="K293" s="268"/>
      <c r="L293" s="260"/>
      <c r="M293" s="260"/>
      <c r="N293" s="269"/>
      <c r="O293" s="269"/>
      <c r="P293" s="269"/>
      <c r="Q293" s="269"/>
      <c r="R293" s="269"/>
      <c r="S293" s="269"/>
      <c r="T293" s="269"/>
      <c r="U293" s="269"/>
      <c r="V293" s="269"/>
      <c r="W293" s="269"/>
      <c r="X293" s="269"/>
      <c r="Y293" s="269"/>
      <c r="Z293" s="269"/>
      <c r="AA293" s="269"/>
      <c r="AB293" s="269"/>
      <c r="AC293" s="269"/>
      <c r="AD293" s="269"/>
      <c r="AE293" s="269"/>
      <c r="AF293" s="269"/>
      <c r="AG293" s="269"/>
      <c r="AH293" s="269"/>
      <c r="AI293" s="259"/>
    </row>
    <row r="294" spans="7:35" ht="15">
      <c r="G294" s="257"/>
      <c r="H294" s="258"/>
      <c r="I294" s="258"/>
      <c r="J294" s="258"/>
      <c r="K294" s="268"/>
      <c r="L294" s="260"/>
      <c r="M294" s="260"/>
      <c r="N294" s="269"/>
      <c r="O294" s="269"/>
      <c r="P294" s="269"/>
      <c r="Q294" s="269"/>
      <c r="R294" s="269"/>
      <c r="S294" s="269"/>
      <c r="T294" s="269"/>
      <c r="U294" s="269"/>
      <c r="V294" s="269"/>
      <c r="W294" s="269"/>
      <c r="X294" s="269"/>
      <c r="Y294" s="269"/>
      <c r="Z294" s="269"/>
      <c r="AA294" s="269"/>
      <c r="AB294" s="269"/>
      <c r="AC294" s="269"/>
      <c r="AD294" s="269"/>
      <c r="AE294" s="269"/>
      <c r="AF294" s="269"/>
      <c r="AG294" s="269"/>
      <c r="AH294" s="269"/>
      <c r="AI294" s="259"/>
    </row>
    <row r="295" spans="7:35" ht="15">
      <c r="G295" s="257"/>
      <c r="H295" s="258"/>
      <c r="I295" s="258"/>
      <c r="J295" s="258"/>
      <c r="K295" s="268"/>
      <c r="L295" s="260"/>
      <c r="M295" s="260"/>
      <c r="N295" s="269"/>
      <c r="O295" s="269"/>
      <c r="P295" s="269"/>
      <c r="Q295" s="269"/>
      <c r="R295" s="269"/>
      <c r="S295" s="269"/>
      <c r="T295" s="269"/>
      <c r="U295" s="269"/>
      <c r="V295" s="269"/>
      <c r="W295" s="269"/>
      <c r="X295" s="269"/>
      <c r="Y295" s="269"/>
      <c r="Z295" s="269"/>
      <c r="AA295" s="269"/>
      <c r="AB295" s="269"/>
      <c r="AC295" s="269"/>
      <c r="AD295" s="269"/>
      <c r="AE295" s="269"/>
      <c r="AF295" s="269"/>
      <c r="AG295" s="269"/>
      <c r="AH295" s="269"/>
      <c r="AI295" s="259"/>
    </row>
    <row r="296" spans="7:35" ht="15">
      <c r="G296" s="257"/>
      <c r="H296" s="258"/>
      <c r="I296" s="258"/>
      <c r="J296" s="258"/>
      <c r="K296" s="268"/>
      <c r="L296" s="260"/>
      <c r="M296" s="260"/>
      <c r="N296" s="269"/>
      <c r="O296" s="269"/>
      <c r="P296" s="269"/>
      <c r="Q296" s="269"/>
      <c r="R296" s="269"/>
      <c r="S296" s="269"/>
      <c r="T296" s="269"/>
      <c r="U296" s="269"/>
      <c r="V296" s="269"/>
      <c r="W296" s="269"/>
      <c r="X296" s="269"/>
      <c r="Y296" s="269"/>
      <c r="Z296" s="269"/>
      <c r="AA296" s="269"/>
      <c r="AB296" s="269"/>
      <c r="AC296" s="269"/>
      <c r="AD296" s="269"/>
      <c r="AE296" s="269"/>
      <c r="AF296" s="269"/>
      <c r="AG296" s="269"/>
      <c r="AH296" s="269"/>
      <c r="AI296" s="259"/>
    </row>
    <row r="297" spans="7:35" ht="15">
      <c r="G297" s="257"/>
      <c r="H297" s="258"/>
      <c r="I297" s="258"/>
      <c r="J297" s="258"/>
      <c r="K297" s="268"/>
      <c r="L297" s="260"/>
      <c r="M297" s="260"/>
      <c r="N297" s="269"/>
      <c r="O297" s="269"/>
      <c r="P297" s="269"/>
      <c r="Q297" s="269"/>
      <c r="R297" s="269"/>
      <c r="S297" s="269"/>
      <c r="T297" s="269"/>
      <c r="U297" s="269"/>
      <c r="V297" s="269"/>
      <c r="W297" s="269"/>
      <c r="X297" s="269"/>
      <c r="Y297" s="269"/>
      <c r="Z297" s="269"/>
      <c r="AA297" s="269"/>
      <c r="AB297" s="269"/>
      <c r="AC297" s="269"/>
      <c r="AD297" s="269"/>
      <c r="AE297" s="269"/>
      <c r="AF297" s="269"/>
      <c r="AG297" s="269"/>
      <c r="AH297" s="269"/>
      <c r="AI297" s="259"/>
    </row>
    <row r="298" spans="7:35" ht="15">
      <c r="G298" s="257"/>
      <c r="H298" s="258"/>
      <c r="I298" s="258"/>
      <c r="J298" s="258"/>
      <c r="K298" s="268"/>
      <c r="L298" s="260"/>
      <c r="M298" s="260"/>
      <c r="N298" s="269"/>
      <c r="O298" s="269"/>
      <c r="P298" s="269"/>
      <c r="Q298" s="269"/>
      <c r="R298" s="269"/>
      <c r="S298" s="269"/>
      <c r="T298" s="269"/>
      <c r="U298" s="269"/>
      <c r="V298" s="269"/>
      <c r="W298" s="269"/>
      <c r="X298" s="269"/>
      <c r="Y298" s="269"/>
      <c r="Z298" s="269"/>
      <c r="AA298" s="269"/>
      <c r="AB298" s="269"/>
      <c r="AC298" s="269"/>
      <c r="AD298" s="269"/>
      <c r="AE298" s="269"/>
      <c r="AF298" s="269"/>
      <c r="AG298" s="269"/>
      <c r="AH298" s="269"/>
      <c r="AI298" s="259"/>
    </row>
    <row r="299" spans="7:35" ht="15">
      <c r="G299" s="257"/>
      <c r="H299" s="258"/>
      <c r="I299" s="258"/>
      <c r="J299" s="258"/>
      <c r="K299" s="268"/>
      <c r="L299" s="260"/>
      <c r="M299" s="260"/>
      <c r="N299" s="269"/>
      <c r="O299" s="269"/>
      <c r="P299" s="269"/>
      <c r="Q299" s="269"/>
      <c r="R299" s="269"/>
      <c r="S299" s="269"/>
      <c r="T299" s="269"/>
      <c r="U299" s="269"/>
      <c r="V299" s="269"/>
      <c r="W299" s="269"/>
      <c r="X299" s="269"/>
      <c r="Y299" s="269"/>
      <c r="Z299" s="269"/>
      <c r="AA299" s="269"/>
      <c r="AB299" s="269"/>
      <c r="AC299" s="269"/>
      <c r="AD299" s="269"/>
      <c r="AE299" s="269"/>
      <c r="AF299" s="269"/>
      <c r="AG299" s="269"/>
      <c r="AH299" s="269"/>
      <c r="AI299" s="259"/>
    </row>
    <row r="300" spans="7:35" ht="15">
      <c r="G300" s="257"/>
      <c r="H300" s="258"/>
      <c r="I300" s="258"/>
      <c r="J300" s="258"/>
      <c r="K300" s="268"/>
      <c r="L300" s="260"/>
      <c r="M300" s="260"/>
      <c r="N300" s="269"/>
      <c r="O300" s="269"/>
      <c r="P300" s="269"/>
      <c r="Q300" s="269"/>
      <c r="R300" s="269"/>
      <c r="S300" s="269"/>
      <c r="T300" s="269"/>
      <c r="U300" s="269"/>
      <c r="V300" s="269"/>
      <c r="W300" s="269"/>
      <c r="X300" s="269"/>
      <c r="Y300" s="269"/>
      <c r="Z300" s="269"/>
      <c r="AA300" s="269"/>
      <c r="AB300" s="269"/>
      <c r="AC300" s="269"/>
      <c r="AD300" s="269"/>
      <c r="AE300" s="269"/>
      <c r="AF300" s="269"/>
      <c r="AG300" s="269"/>
      <c r="AH300" s="269"/>
      <c r="AI300" s="259"/>
    </row>
    <row r="301" spans="7:35" ht="15">
      <c r="G301" s="257"/>
      <c r="H301" s="258"/>
      <c r="I301" s="258"/>
      <c r="J301" s="258"/>
      <c r="K301" s="268"/>
      <c r="L301" s="260"/>
      <c r="M301" s="272"/>
      <c r="N301" s="269"/>
      <c r="O301" s="269"/>
      <c r="P301" s="269"/>
      <c r="Q301" s="269"/>
      <c r="R301" s="269"/>
      <c r="S301" s="269"/>
      <c r="T301" s="269"/>
      <c r="U301" s="269"/>
      <c r="V301" s="269"/>
      <c r="W301" s="269"/>
      <c r="X301" s="269"/>
      <c r="Y301" s="269"/>
      <c r="Z301" s="269"/>
      <c r="AA301" s="269"/>
      <c r="AB301" s="269"/>
      <c r="AC301" s="269"/>
      <c r="AD301" s="269"/>
      <c r="AE301" s="269"/>
      <c r="AF301" s="269"/>
      <c r="AG301" s="269"/>
      <c r="AH301" s="269"/>
      <c r="AI301" s="259"/>
    </row>
    <row r="302" spans="7:35" ht="15">
      <c r="G302" s="257"/>
      <c r="H302" s="258"/>
      <c r="I302" s="258"/>
      <c r="J302" s="258"/>
      <c r="K302" s="268"/>
      <c r="L302" s="260"/>
      <c r="M302" s="272"/>
      <c r="N302" s="269"/>
      <c r="O302" s="269"/>
      <c r="P302" s="269"/>
      <c r="Q302" s="269"/>
      <c r="R302" s="269"/>
      <c r="S302" s="269"/>
      <c r="T302" s="269"/>
      <c r="U302" s="269"/>
      <c r="V302" s="269"/>
      <c r="W302" s="269"/>
      <c r="X302" s="269"/>
      <c r="Y302" s="269"/>
      <c r="Z302" s="269"/>
      <c r="AA302" s="269"/>
      <c r="AB302" s="269"/>
      <c r="AC302" s="269"/>
      <c r="AD302" s="269"/>
      <c r="AE302" s="269"/>
      <c r="AF302" s="269"/>
      <c r="AG302" s="269"/>
      <c r="AH302" s="269"/>
      <c r="AI302" s="259"/>
    </row>
    <row r="303" spans="7:35" ht="15">
      <c r="G303" s="257"/>
      <c r="H303" s="258"/>
      <c r="I303" s="258"/>
      <c r="J303" s="258"/>
      <c r="K303" s="268"/>
      <c r="L303" s="260"/>
      <c r="M303" s="260"/>
      <c r="N303" s="269"/>
      <c r="O303" s="269"/>
      <c r="P303" s="269"/>
      <c r="Q303" s="269"/>
      <c r="R303" s="269"/>
      <c r="S303" s="269"/>
      <c r="T303" s="269"/>
      <c r="U303" s="269"/>
      <c r="V303" s="269"/>
      <c r="W303" s="269"/>
      <c r="X303" s="269"/>
      <c r="Y303" s="269"/>
      <c r="Z303" s="269"/>
      <c r="AA303" s="269"/>
      <c r="AB303" s="269"/>
      <c r="AC303" s="269"/>
      <c r="AD303" s="269"/>
      <c r="AE303" s="269"/>
      <c r="AF303" s="269"/>
      <c r="AG303" s="269"/>
      <c r="AH303" s="269"/>
      <c r="AI303" s="259"/>
    </row>
    <row r="304" spans="7:35" ht="15">
      <c r="G304" s="257"/>
      <c r="H304" s="258"/>
      <c r="I304" s="258"/>
      <c r="J304" s="258"/>
      <c r="K304" s="268"/>
      <c r="L304" s="260"/>
      <c r="M304" s="260"/>
      <c r="N304" s="269"/>
      <c r="O304" s="269"/>
      <c r="P304" s="269"/>
      <c r="Q304" s="269"/>
      <c r="R304" s="269"/>
      <c r="S304" s="269"/>
      <c r="T304" s="269"/>
      <c r="U304" s="269"/>
      <c r="V304" s="269"/>
      <c r="W304" s="269"/>
      <c r="X304" s="269"/>
      <c r="Y304" s="269"/>
      <c r="Z304" s="269"/>
      <c r="AA304" s="269"/>
      <c r="AB304" s="269"/>
      <c r="AC304" s="269"/>
      <c r="AD304" s="269"/>
      <c r="AE304" s="269"/>
      <c r="AF304" s="269"/>
      <c r="AG304" s="269"/>
      <c r="AH304" s="269"/>
      <c r="AI304" s="259"/>
    </row>
    <row r="305" spans="7:35" ht="15">
      <c r="G305" s="257"/>
      <c r="H305" s="258"/>
      <c r="I305" s="258"/>
      <c r="J305" s="258"/>
      <c r="K305" s="268"/>
      <c r="L305" s="260"/>
      <c r="M305" s="260"/>
      <c r="N305" s="269"/>
      <c r="O305" s="269"/>
      <c r="P305" s="269"/>
      <c r="Q305" s="269"/>
      <c r="R305" s="269"/>
      <c r="S305" s="269"/>
      <c r="T305" s="269"/>
      <c r="U305" s="269"/>
      <c r="V305" s="269"/>
      <c r="W305" s="269"/>
      <c r="X305" s="269"/>
      <c r="Y305" s="269"/>
      <c r="Z305" s="269"/>
      <c r="AA305" s="269"/>
      <c r="AB305" s="269"/>
      <c r="AC305" s="269"/>
      <c r="AD305" s="269"/>
      <c r="AE305" s="269"/>
      <c r="AF305" s="269"/>
      <c r="AG305" s="269"/>
      <c r="AH305" s="269"/>
      <c r="AI305" s="259"/>
    </row>
    <row r="306" spans="7:35" ht="15">
      <c r="G306" s="257"/>
      <c r="H306" s="258"/>
      <c r="I306" s="258"/>
      <c r="J306" s="258"/>
      <c r="K306" s="268"/>
      <c r="L306" s="260"/>
      <c r="M306" s="260"/>
      <c r="N306" s="269"/>
      <c r="O306" s="269"/>
      <c r="P306" s="269"/>
      <c r="Q306" s="269"/>
      <c r="R306" s="269"/>
      <c r="S306" s="269"/>
      <c r="T306" s="269"/>
      <c r="U306" s="269"/>
      <c r="V306" s="269"/>
      <c r="W306" s="269"/>
      <c r="X306" s="269"/>
      <c r="Y306" s="269"/>
      <c r="Z306" s="269"/>
      <c r="AA306" s="269"/>
      <c r="AB306" s="269"/>
      <c r="AC306" s="269"/>
      <c r="AD306" s="269"/>
      <c r="AE306" s="269"/>
      <c r="AF306" s="269"/>
      <c r="AG306" s="269"/>
      <c r="AH306" s="269"/>
      <c r="AI306" s="259"/>
    </row>
    <row r="307" spans="7:35" ht="15">
      <c r="G307" s="257"/>
      <c r="H307" s="258"/>
      <c r="I307" s="258"/>
      <c r="J307" s="258"/>
      <c r="K307" s="268"/>
      <c r="L307" s="260"/>
      <c r="M307" s="260"/>
      <c r="N307" s="269"/>
      <c r="O307" s="269"/>
      <c r="P307" s="269"/>
      <c r="Q307" s="269"/>
      <c r="R307" s="269"/>
      <c r="S307" s="269"/>
      <c r="T307" s="269"/>
      <c r="U307" s="269"/>
      <c r="V307" s="269"/>
      <c r="W307" s="269"/>
      <c r="X307" s="269"/>
      <c r="Y307" s="269"/>
      <c r="Z307" s="269"/>
      <c r="AA307" s="269"/>
      <c r="AB307" s="269"/>
      <c r="AC307" s="269"/>
      <c r="AD307" s="269"/>
      <c r="AE307" s="269"/>
      <c r="AF307" s="269"/>
      <c r="AG307" s="269"/>
      <c r="AH307" s="269"/>
      <c r="AI307" s="259"/>
    </row>
    <row r="308" spans="7:35" ht="15">
      <c r="G308" s="257"/>
      <c r="H308" s="258"/>
      <c r="I308" s="258"/>
      <c r="J308" s="258"/>
      <c r="K308" s="268"/>
      <c r="L308" s="260"/>
      <c r="M308" s="260"/>
      <c r="N308" s="269"/>
      <c r="O308" s="269"/>
      <c r="P308" s="269"/>
      <c r="Q308" s="269"/>
      <c r="R308" s="269"/>
      <c r="S308" s="269"/>
      <c r="T308" s="269"/>
      <c r="U308" s="269"/>
      <c r="V308" s="269"/>
      <c r="W308" s="269"/>
      <c r="X308" s="269"/>
      <c r="Y308" s="269"/>
      <c r="Z308" s="269"/>
      <c r="AA308" s="269"/>
      <c r="AB308" s="269"/>
      <c r="AC308" s="269"/>
      <c r="AD308" s="269"/>
      <c r="AE308" s="269"/>
      <c r="AF308" s="269"/>
      <c r="AG308" s="269"/>
      <c r="AH308" s="269"/>
      <c r="AI308" s="259"/>
    </row>
    <row r="309" spans="7:35" ht="15">
      <c r="G309" s="257"/>
      <c r="H309" s="258"/>
      <c r="I309" s="258"/>
      <c r="J309" s="258"/>
      <c r="K309" s="268"/>
      <c r="L309" s="260"/>
      <c r="M309" s="260"/>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59"/>
    </row>
    <row r="310" spans="7:35" ht="15">
      <c r="G310" s="257"/>
      <c r="H310" s="258"/>
      <c r="I310" s="258"/>
      <c r="J310" s="258"/>
      <c r="K310" s="268"/>
      <c r="L310" s="260"/>
      <c r="M310" s="260"/>
      <c r="N310" s="269"/>
      <c r="O310" s="269"/>
      <c r="P310" s="269"/>
      <c r="Q310" s="269"/>
      <c r="R310" s="269"/>
      <c r="S310" s="269"/>
      <c r="T310" s="269"/>
      <c r="U310" s="269"/>
      <c r="V310" s="269"/>
      <c r="W310" s="269"/>
      <c r="X310" s="269"/>
      <c r="Y310" s="269"/>
      <c r="Z310" s="269"/>
      <c r="AA310" s="269"/>
      <c r="AB310" s="269"/>
      <c r="AC310" s="269"/>
      <c r="AD310" s="269"/>
      <c r="AE310" s="269"/>
      <c r="AF310" s="269"/>
      <c r="AG310" s="269"/>
      <c r="AH310" s="269"/>
      <c r="AI310" s="259"/>
    </row>
    <row r="311" spans="7:35" ht="15">
      <c r="G311" s="257"/>
      <c r="H311" s="258"/>
      <c r="I311" s="258"/>
      <c r="J311" s="258"/>
      <c r="K311" s="268"/>
      <c r="L311" s="260"/>
      <c r="M311" s="260"/>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59"/>
    </row>
    <row r="312" spans="7:35" ht="15">
      <c r="G312" s="257"/>
      <c r="H312" s="258"/>
      <c r="I312" s="258"/>
      <c r="J312" s="258"/>
      <c r="K312" s="268"/>
      <c r="L312" s="260"/>
      <c r="M312" s="260"/>
      <c r="N312" s="269"/>
      <c r="O312" s="269"/>
      <c r="P312" s="269"/>
      <c r="Q312" s="269"/>
      <c r="R312" s="269"/>
      <c r="S312" s="269"/>
      <c r="T312" s="269"/>
      <c r="U312" s="269"/>
      <c r="V312" s="269"/>
      <c r="W312" s="269"/>
      <c r="X312" s="269"/>
      <c r="Y312" s="269"/>
      <c r="Z312" s="269"/>
      <c r="AA312" s="269"/>
      <c r="AB312" s="269"/>
      <c r="AC312" s="269"/>
      <c r="AD312" s="269"/>
      <c r="AE312" s="269"/>
      <c r="AF312" s="269"/>
      <c r="AG312" s="269"/>
      <c r="AH312" s="269"/>
      <c r="AI312" s="259"/>
    </row>
    <row r="313" spans="7:35" ht="15">
      <c r="G313" s="257"/>
      <c r="H313" s="258"/>
      <c r="I313" s="258"/>
      <c r="J313" s="258"/>
      <c r="K313" s="259"/>
      <c r="L313" s="259"/>
      <c r="M313" s="260"/>
      <c r="N313" s="260"/>
      <c r="O313" s="260"/>
      <c r="P313" s="260"/>
      <c r="Q313" s="260"/>
      <c r="R313" s="260"/>
      <c r="S313" s="260"/>
      <c r="T313" s="260"/>
      <c r="U313" s="260"/>
      <c r="V313" s="260"/>
      <c r="W313" s="260"/>
      <c r="X313" s="260"/>
      <c r="Y313" s="260"/>
      <c r="Z313" s="260"/>
      <c r="AA313" s="260"/>
      <c r="AB313" s="260"/>
      <c r="AC313" s="260"/>
      <c r="AD313" s="260"/>
      <c r="AE313" s="260"/>
      <c r="AF313" s="260"/>
      <c r="AG313" s="259"/>
      <c r="AH313" s="259"/>
      <c r="AI313" s="259"/>
    </row>
    <row r="314" spans="7:35" ht="15">
      <c r="G314" s="257"/>
      <c r="H314" s="258"/>
      <c r="I314" s="258"/>
      <c r="J314" s="258"/>
      <c r="K314" s="259"/>
      <c r="L314" s="259"/>
      <c r="M314" s="260"/>
      <c r="N314" s="278"/>
      <c r="O314" s="278"/>
      <c r="P314" s="278"/>
      <c r="Q314" s="278"/>
      <c r="R314" s="278"/>
      <c r="S314" s="278"/>
      <c r="T314" s="278"/>
      <c r="U314" s="278"/>
      <c r="V314" s="278"/>
      <c r="W314" s="278"/>
      <c r="X314" s="278"/>
      <c r="Y314" s="278"/>
      <c r="Z314" s="278"/>
      <c r="AA314" s="278"/>
      <c r="AB314" s="278"/>
      <c r="AC314" s="278"/>
      <c r="AD314" s="278"/>
      <c r="AE314" s="278"/>
      <c r="AF314" s="278"/>
      <c r="AG314" s="269"/>
      <c r="AH314" s="269"/>
      <c r="AI314" s="259"/>
    </row>
    <row r="315" spans="7:35" ht="15">
      <c r="G315" s="257"/>
      <c r="H315" s="258"/>
      <c r="I315" s="258"/>
      <c r="J315" s="258"/>
      <c r="K315" s="268"/>
      <c r="L315" s="260"/>
      <c r="M315" s="260"/>
      <c r="N315" s="269"/>
      <c r="O315" s="269"/>
      <c r="P315" s="269"/>
      <c r="Q315" s="269"/>
      <c r="R315" s="269"/>
      <c r="S315" s="269"/>
      <c r="T315" s="269"/>
      <c r="U315" s="269"/>
      <c r="V315" s="269"/>
      <c r="W315" s="269"/>
      <c r="X315" s="269"/>
      <c r="Y315" s="269"/>
      <c r="Z315" s="269"/>
      <c r="AA315" s="269"/>
      <c r="AB315" s="269"/>
      <c r="AC315" s="269"/>
      <c r="AD315" s="269"/>
      <c r="AE315" s="269"/>
      <c r="AF315" s="269"/>
      <c r="AG315" s="269"/>
      <c r="AH315" s="269"/>
      <c r="AI315" s="259"/>
    </row>
    <row r="316" spans="7:35" ht="15">
      <c r="G316" s="257"/>
      <c r="H316" s="258"/>
      <c r="I316" s="258"/>
      <c r="J316" s="258"/>
      <c r="K316" s="268"/>
      <c r="L316" s="260"/>
      <c r="M316" s="260"/>
      <c r="N316" s="269"/>
      <c r="O316" s="269"/>
      <c r="P316" s="269"/>
      <c r="Q316" s="269"/>
      <c r="R316" s="269"/>
      <c r="S316" s="269"/>
      <c r="T316" s="269"/>
      <c r="U316" s="269"/>
      <c r="V316" s="269"/>
      <c r="W316" s="269"/>
      <c r="X316" s="269"/>
      <c r="Y316" s="269"/>
      <c r="Z316" s="269"/>
      <c r="AA316" s="269"/>
      <c r="AB316" s="269"/>
      <c r="AC316" s="269"/>
      <c r="AD316" s="269"/>
      <c r="AE316" s="269"/>
      <c r="AF316" s="269"/>
      <c r="AG316" s="269"/>
      <c r="AH316" s="269"/>
      <c r="AI316" s="259"/>
    </row>
    <row r="317" spans="7:35" ht="15">
      <c r="G317" s="257"/>
      <c r="H317" s="258"/>
      <c r="I317" s="258"/>
      <c r="J317" s="258"/>
      <c r="K317" s="268"/>
      <c r="L317" s="260"/>
      <c r="M317" s="260"/>
      <c r="N317" s="269"/>
      <c r="O317" s="269"/>
      <c r="P317" s="269"/>
      <c r="Q317" s="269"/>
      <c r="R317" s="269"/>
      <c r="S317" s="269"/>
      <c r="T317" s="269"/>
      <c r="U317" s="269"/>
      <c r="V317" s="269"/>
      <c r="W317" s="269"/>
      <c r="X317" s="269"/>
      <c r="Y317" s="269"/>
      <c r="Z317" s="269"/>
      <c r="AA317" s="269"/>
      <c r="AB317" s="269"/>
      <c r="AC317" s="269"/>
      <c r="AD317" s="269"/>
      <c r="AE317" s="269"/>
      <c r="AF317" s="269"/>
      <c r="AG317" s="269"/>
      <c r="AH317" s="269"/>
      <c r="AI317" s="259"/>
    </row>
    <row r="318" spans="7:35" ht="15">
      <c r="G318" s="257"/>
      <c r="H318" s="258"/>
      <c r="I318" s="258"/>
      <c r="J318" s="258"/>
      <c r="K318" s="268"/>
      <c r="L318" s="260"/>
      <c r="M318" s="260"/>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59"/>
    </row>
    <row r="319" spans="7:35" ht="15">
      <c r="G319" s="257"/>
      <c r="H319" s="258"/>
      <c r="I319" s="258"/>
      <c r="J319" s="258"/>
      <c r="K319" s="268"/>
      <c r="L319" s="260"/>
      <c r="M319" s="260"/>
      <c r="N319" s="269"/>
      <c r="O319" s="269"/>
      <c r="P319" s="269"/>
      <c r="Q319" s="269"/>
      <c r="R319" s="269"/>
      <c r="S319" s="269"/>
      <c r="T319" s="269"/>
      <c r="U319" s="269"/>
      <c r="V319" s="269"/>
      <c r="W319" s="269"/>
      <c r="X319" s="269"/>
      <c r="Y319" s="269"/>
      <c r="Z319" s="269"/>
      <c r="AA319" s="269"/>
      <c r="AB319" s="269"/>
      <c r="AC319" s="269"/>
      <c r="AD319" s="269"/>
      <c r="AE319" s="269"/>
      <c r="AF319" s="269"/>
      <c r="AG319" s="269"/>
      <c r="AH319" s="269"/>
      <c r="AI319" s="259"/>
    </row>
    <row r="320" spans="7:35" ht="15">
      <c r="G320" s="257"/>
      <c r="H320" s="258"/>
      <c r="I320" s="258"/>
      <c r="J320" s="258"/>
      <c r="K320" s="268"/>
      <c r="L320" s="260"/>
      <c r="M320" s="260"/>
      <c r="N320" s="269"/>
      <c r="O320" s="269"/>
      <c r="P320" s="269"/>
      <c r="Q320" s="269"/>
      <c r="R320" s="269"/>
      <c r="S320" s="269"/>
      <c r="T320" s="269"/>
      <c r="U320" s="269"/>
      <c r="V320" s="269"/>
      <c r="W320" s="269"/>
      <c r="X320" s="269"/>
      <c r="Y320" s="269"/>
      <c r="Z320" s="269"/>
      <c r="AA320" s="269"/>
      <c r="AB320" s="269"/>
      <c r="AC320" s="269"/>
      <c r="AD320" s="269"/>
      <c r="AE320" s="269"/>
      <c r="AF320" s="269"/>
      <c r="AG320" s="269"/>
      <c r="AH320" s="269"/>
      <c r="AI320" s="259"/>
    </row>
    <row r="321" spans="7:35" ht="15">
      <c r="G321" s="257"/>
      <c r="H321" s="258"/>
      <c r="I321" s="258"/>
      <c r="J321" s="258"/>
      <c r="K321" s="268"/>
      <c r="L321" s="260"/>
      <c r="M321" s="260"/>
      <c r="N321" s="269"/>
      <c r="O321" s="269"/>
      <c r="P321" s="269"/>
      <c r="Q321" s="269"/>
      <c r="R321" s="269"/>
      <c r="S321" s="269"/>
      <c r="T321" s="269"/>
      <c r="U321" s="269"/>
      <c r="V321" s="269"/>
      <c r="W321" s="269"/>
      <c r="X321" s="269"/>
      <c r="Y321" s="269"/>
      <c r="Z321" s="269"/>
      <c r="AA321" s="269"/>
      <c r="AB321" s="269"/>
      <c r="AC321" s="269"/>
      <c r="AD321" s="269"/>
      <c r="AE321" s="269"/>
      <c r="AF321" s="269"/>
      <c r="AG321" s="269"/>
      <c r="AH321" s="269"/>
      <c r="AI321" s="259"/>
    </row>
    <row r="322" spans="7:35" ht="15">
      <c r="G322" s="257"/>
      <c r="H322" s="258"/>
      <c r="I322" s="258"/>
      <c r="J322" s="258"/>
      <c r="K322" s="268"/>
      <c r="L322" s="260"/>
      <c r="M322" s="260"/>
      <c r="N322" s="269"/>
      <c r="O322" s="269"/>
      <c r="P322" s="269"/>
      <c r="Q322" s="269"/>
      <c r="R322" s="269"/>
      <c r="S322" s="269"/>
      <c r="T322" s="269"/>
      <c r="U322" s="269"/>
      <c r="V322" s="269"/>
      <c r="W322" s="269"/>
      <c r="X322" s="269"/>
      <c r="Y322" s="269"/>
      <c r="Z322" s="269"/>
      <c r="AA322" s="269"/>
      <c r="AB322" s="269"/>
      <c r="AC322" s="269"/>
      <c r="AD322" s="269"/>
      <c r="AE322" s="269"/>
      <c r="AF322" s="269"/>
      <c r="AG322" s="269"/>
      <c r="AH322" s="269"/>
      <c r="AI322" s="259"/>
    </row>
    <row r="323" spans="7:35" ht="15">
      <c r="G323" s="257"/>
      <c r="H323" s="258"/>
      <c r="I323" s="258"/>
      <c r="J323" s="258"/>
      <c r="K323" s="268"/>
      <c r="L323" s="260"/>
      <c r="M323" s="272"/>
      <c r="N323" s="269"/>
      <c r="O323" s="269"/>
      <c r="P323" s="269"/>
      <c r="Q323" s="269"/>
      <c r="R323" s="269"/>
      <c r="S323" s="269"/>
      <c r="T323" s="269"/>
      <c r="U323" s="269"/>
      <c r="V323" s="269"/>
      <c r="W323" s="269"/>
      <c r="X323" s="269"/>
      <c r="Y323" s="269"/>
      <c r="Z323" s="269"/>
      <c r="AA323" s="269"/>
      <c r="AB323" s="269"/>
      <c r="AC323" s="269"/>
      <c r="AD323" s="269"/>
      <c r="AE323" s="269"/>
      <c r="AF323" s="269"/>
      <c r="AG323" s="269"/>
      <c r="AH323" s="269"/>
      <c r="AI323" s="259"/>
    </row>
    <row r="324" spans="7:35" ht="15">
      <c r="G324" s="257"/>
      <c r="H324" s="258"/>
      <c r="I324" s="258"/>
      <c r="J324" s="258"/>
      <c r="K324" s="268"/>
      <c r="L324" s="260"/>
      <c r="M324" s="272"/>
      <c r="N324" s="269"/>
      <c r="O324" s="269"/>
      <c r="P324" s="269"/>
      <c r="Q324" s="269"/>
      <c r="R324" s="269"/>
      <c r="S324" s="269"/>
      <c r="T324" s="269"/>
      <c r="U324" s="269"/>
      <c r="V324" s="269"/>
      <c r="W324" s="269"/>
      <c r="X324" s="269"/>
      <c r="Y324" s="269"/>
      <c r="Z324" s="269"/>
      <c r="AA324" s="269"/>
      <c r="AB324" s="269"/>
      <c r="AC324" s="269"/>
      <c r="AD324" s="269"/>
      <c r="AE324" s="269"/>
      <c r="AF324" s="269"/>
      <c r="AG324" s="269"/>
      <c r="AH324" s="269"/>
      <c r="AI324" s="259"/>
    </row>
    <row r="325" spans="7:35" ht="15">
      <c r="G325" s="257"/>
      <c r="H325" s="258"/>
      <c r="I325" s="258"/>
      <c r="J325" s="258"/>
      <c r="K325" s="268"/>
      <c r="L325" s="260"/>
      <c r="M325" s="260"/>
      <c r="N325" s="269"/>
      <c r="O325" s="269"/>
      <c r="P325" s="269"/>
      <c r="Q325" s="269"/>
      <c r="R325" s="269"/>
      <c r="S325" s="269"/>
      <c r="T325" s="269"/>
      <c r="U325" s="269"/>
      <c r="V325" s="269"/>
      <c r="W325" s="269"/>
      <c r="X325" s="269"/>
      <c r="Y325" s="269"/>
      <c r="Z325" s="269"/>
      <c r="AA325" s="269"/>
      <c r="AB325" s="269"/>
      <c r="AC325" s="269"/>
      <c r="AD325" s="269"/>
      <c r="AE325" s="269"/>
      <c r="AF325" s="269"/>
      <c r="AG325" s="269"/>
      <c r="AH325" s="269"/>
      <c r="AI325" s="259"/>
    </row>
    <row r="326" spans="7:35" ht="15">
      <c r="G326" s="257"/>
      <c r="H326" s="258"/>
      <c r="I326" s="258"/>
      <c r="J326" s="258"/>
      <c r="K326" s="268"/>
      <c r="L326" s="260"/>
      <c r="M326" s="260"/>
      <c r="N326" s="269"/>
      <c r="O326" s="269"/>
      <c r="P326" s="269"/>
      <c r="Q326" s="269"/>
      <c r="R326" s="269"/>
      <c r="S326" s="269"/>
      <c r="T326" s="269"/>
      <c r="U326" s="269"/>
      <c r="V326" s="269"/>
      <c r="W326" s="269"/>
      <c r="X326" s="269"/>
      <c r="Y326" s="269"/>
      <c r="Z326" s="269"/>
      <c r="AA326" s="269"/>
      <c r="AB326" s="269"/>
      <c r="AC326" s="269"/>
      <c r="AD326" s="269"/>
      <c r="AE326" s="269"/>
      <c r="AF326" s="269"/>
      <c r="AG326" s="269"/>
      <c r="AH326" s="269"/>
      <c r="AI326" s="259"/>
    </row>
    <row r="327" spans="7:35" ht="15">
      <c r="G327" s="257"/>
      <c r="H327" s="258"/>
      <c r="I327" s="258"/>
      <c r="J327" s="258"/>
      <c r="K327" s="268"/>
      <c r="L327" s="260"/>
      <c r="M327" s="260"/>
      <c r="N327" s="269"/>
      <c r="O327" s="269"/>
      <c r="P327" s="269"/>
      <c r="Q327" s="269"/>
      <c r="R327" s="269"/>
      <c r="S327" s="269"/>
      <c r="T327" s="269"/>
      <c r="U327" s="269"/>
      <c r="V327" s="269"/>
      <c r="W327" s="269"/>
      <c r="X327" s="269"/>
      <c r="Y327" s="269"/>
      <c r="Z327" s="269"/>
      <c r="AA327" s="269"/>
      <c r="AB327" s="269"/>
      <c r="AC327" s="269"/>
      <c r="AD327" s="269"/>
      <c r="AE327" s="269"/>
      <c r="AF327" s="269"/>
      <c r="AG327" s="269"/>
      <c r="AH327" s="269"/>
      <c r="AI327" s="259"/>
    </row>
    <row r="328" spans="7:35" ht="15">
      <c r="G328" s="257"/>
      <c r="H328" s="258"/>
      <c r="I328" s="258"/>
      <c r="J328" s="258"/>
      <c r="K328" s="268"/>
      <c r="L328" s="260"/>
      <c r="M328" s="260"/>
      <c r="N328" s="269"/>
      <c r="O328" s="269"/>
      <c r="P328" s="269"/>
      <c r="Q328" s="269"/>
      <c r="R328" s="269"/>
      <c r="S328" s="269"/>
      <c r="T328" s="269"/>
      <c r="U328" s="269"/>
      <c r="V328" s="269"/>
      <c r="W328" s="269"/>
      <c r="X328" s="269"/>
      <c r="Y328" s="269"/>
      <c r="Z328" s="269"/>
      <c r="AA328" s="269"/>
      <c r="AB328" s="269"/>
      <c r="AC328" s="269"/>
      <c r="AD328" s="269"/>
      <c r="AE328" s="269"/>
      <c r="AF328" s="269"/>
      <c r="AG328" s="269"/>
      <c r="AH328" s="269"/>
      <c r="AI328" s="259"/>
    </row>
    <row r="329" spans="7:35" ht="15">
      <c r="G329" s="257"/>
      <c r="H329" s="258"/>
      <c r="I329" s="258"/>
      <c r="J329" s="258"/>
      <c r="K329" s="268"/>
      <c r="L329" s="260"/>
      <c r="M329" s="260"/>
      <c r="N329" s="269"/>
      <c r="O329" s="269"/>
      <c r="P329" s="269"/>
      <c r="Q329" s="269"/>
      <c r="R329" s="269"/>
      <c r="S329" s="269"/>
      <c r="T329" s="269"/>
      <c r="U329" s="269"/>
      <c r="V329" s="269"/>
      <c r="W329" s="269"/>
      <c r="X329" s="269"/>
      <c r="Y329" s="269"/>
      <c r="Z329" s="269"/>
      <c r="AA329" s="269"/>
      <c r="AB329" s="269"/>
      <c r="AC329" s="269"/>
      <c r="AD329" s="269"/>
      <c r="AE329" s="269"/>
      <c r="AF329" s="269"/>
      <c r="AG329" s="269"/>
      <c r="AH329" s="269"/>
      <c r="AI329" s="259"/>
    </row>
    <row r="330" spans="7:35" ht="15">
      <c r="G330" s="257"/>
      <c r="H330" s="258"/>
      <c r="I330" s="258"/>
      <c r="J330" s="258"/>
      <c r="K330" s="268"/>
      <c r="L330" s="260"/>
      <c r="M330" s="260"/>
      <c r="N330" s="269"/>
      <c r="O330" s="269"/>
      <c r="P330" s="269"/>
      <c r="Q330" s="269"/>
      <c r="R330" s="269"/>
      <c r="S330" s="269"/>
      <c r="T330" s="269"/>
      <c r="U330" s="269"/>
      <c r="V330" s="269"/>
      <c r="W330" s="269"/>
      <c r="X330" s="269"/>
      <c r="Y330" s="269"/>
      <c r="Z330" s="269"/>
      <c r="AA330" s="269"/>
      <c r="AB330" s="269"/>
      <c r="AC330" s="269"/>
      <c r="AD330" s="269"/>
      <c r="AE330" s="269"/>
      <c r="AF330" s="269"/>
      <c r="AG330" s="269"/>
      <c r="AH330" s="269"/>
      <c r="AI330" s="259"/>
    </row>
    <row r="331" spans="7:35" ht="15">
      <c r="G331" s="257"/>
      <c r="H331" s="258"/>
      <c r="I331" s="258"/>
      <c r="J331" s="258"/>
      <c r="K331" s="268"/>
      <c r="L331" s="260"/>
      <c r="M331" s="260"/>
      <c r="N331" s="269"/>
      <c r="O331" s="269"/>
      <c r="P331" s="269"/>
      <c r="Q331" s="269"/>
      <c r="R331" s="269"/>
      <c r="S331" s="269"/>
      <c r="T331" s="269"/>
      <c r="U331" s="269"/>
      <c r="V331" s="269"/>
      <c r="W331" s="269"/>
      <c r="X331" s="269"/>
      <c r="Y331" s="269"/>
      <c r="Z331" s="269"/>
      <c r="AA331" s="269"/>
      <c r="AB331" s="269"/>
      <c r="AC331" s="269"/>
      <c r="AD331" s="269"/>
      <c r="AE331" s="269"/>
      <c r="AF331" s="269"/>
      <c r="AG331" s="269"/>
      <c r="AH331" s="269"/>
      <c r="AI331" s="259"/>
    </row>
    <row r="332" spans="7:35" ht="15">
      <c r="G332" s="257"/>
      <c r="H332" s="258"/>
      <c r="I332" s="258"/>
      <c r="J332" s="258"/>
      <c r="K332" s="268"/>
      <c r="L332" s="260"/>
      <c r="M332" s="260"/>
      <c r="N332" s="269"/>
      <c r="O332" s="269"/>
      <c r="P332" s="269"/>
      <c r="Q332" s="269"/>
      <c r="R332" s="269"/>
      <c r="S332" s="269"/>
      <c r="T332" s="269"/>
      <c r="U332" s="269"/>
      <c r="V332" s="269"/>
      <c r="W332" s="269"/>
      <c r="X332" s="269"/>
      <c r="Y332" s="269"/>
      <c r="Z332" s="269"/>
      <c r="AA332" s="269"/>
      <c r="AB332" s="269"/>
      <c r="AC332" s="269"/>
      <c r="AD332" s="269"/>
      <c r="AE332" s="269"/>
      <c r="AF332" s="269"/>
      <c r="AG332" s="269"/>
      <c r="AH332" s="269"/>
      <c r="AI332" s="259"/>
    </row>
    <row r="333" spans="7:35" ht="15">
      <c r="G333" s="257"/>
      <c r="H333" s="258"/>
      <c r="I333" s="258"/>
      <c r="J333" s="258"/>
      <c r="K333" s="268"/>
      <c r="L333" s="260"/>
      <c r="M333" s="260"/>
      <c r="N333" s="269"/>
      <c r="O333" s="269"/>
      <c r="P333" s="269"/>
      <c r="Q333" s="269"/>
      <c r="R333" s="269"/>
      <c r="S333" s="269"/>
      <c r="T333" s="269"/>
      <c r="U333" s="269"/>
      <c r="V333" s="269"/>
      <c r="W333" s="269"/>
      <c r="X333" s="269"/>
      <c r="Y333" s="269"/>
      <c r="Z333" s="269"/>
      <c r="AA333" s="269"/>
      <c r="AB333" s="269"/>
      <c r="AC333" s="269"/>
      <c r="AD333" s="269"/>
      <c r="AE333" s="269"/>
      <c r="AF333" s="269"/>
      <c r="AG333" s="269"/>
      <c r="AH333" s="269"/>
      <c r="AI333" s="259"/>
    </row>
    <row r="334" spans="7:35" ht="15">
      <c r="G334" s="257"/>
      <c r="H334" s="258"/>
      <c r="I334" s="258"/>
      <c r="J334" s="258"/>
      <c r="K334" s="268"/>
      <c r="L334" s="260"/>
      <c r="M334" s="260"/>
      <c r="N334" s="269"/>
      <c r="O334" s="269"/>
      <c r="P334" s="269"/>
      <c r="Q334" s="269"/>
      <c r="R334" s="269"/>
      <c r="S334" s="269"/>
      <c r="T334" s="269"/>
      <c r="U334" s="269"/>
      <c r="V334" s="269"/>
      <c r="W334" s="269"/>
      <c r="X334" s="269"/>
      <c r="Y334" s="269"/>
      <c r="Z334" s="269"/>
      <c r="AA334" s="269"/>
      <c r="AB334" s="269"/>
      <c r="AC334" s="269"/>
      <c r="AD334" s="269"/>
      <c r="AE334" s="269"/>
      <c r="AF334" s="269"/>
      <c r="AG334" s="269"/>
      <c r="AH334" s="269"/>
      <c r="AI334" s="259"/>
    </row>
    <row r="335" spans="7:35" ht="15">
      <c r="G335" s="257"/>
      <c r="H335" s="258"/>
      <c r="I335" s="258"/>
      <c r="J335" s="258"/>
      <c r="K335" s="259"/>
      <c r="L335" s="259"/>
      <c r="M335" s="260"/>
      <c r="N335" s="260"/>
      <c r="O335" s="260"/>
      <c r="P335" s="260"/>
      <c r="Q335" s="260"/>
      <c r="R335" s="260"/>
      <c r="S335" s="260"/>
      <c r="T335" s="260"/>
      <c r="U335" s="260"/>
      <c r="V335" s="260"/>
      <c r="W335" s="260"/>
      <c r="X335" s="260"/>
      <c r="Y335" s="260"/>
      <c r="Z335" s="260"/>
      <c r="AA335" s="260"/>
      <c r="AB335" s="260"/>
      <c r="AC335" s="260"/>
      <c r="AD335" s="260"/>
      <c r="AE335" s="260"/>
      <c r="AF335" s="260"/>
      <c r="AG335" s="259"/>
      <c r="AH335" s="259"/>
      <c r="AI335" s="259"/>
    </row>
    <row r="336" spans="7:35" ht="15">
      <c r="G336" s="257"/>
      <c r="H336" s="258"/>
      <c r="I336" s="258"/>
      <c r="J336" s="258"/>
      <c r="K336" s="259"/>
      <c r="L336" s="259"/>
      <c r="M336" s="260"/>
      <c r="N336" s="278"/>
      <c r="O336" s="278"/>
      <c r="P336" s="278"/>
      <c r="Q336" s="278"/>
      <c r="R336" s="278"/>
      <c r="S336" s="278"/>
      <c r="T336" s="278"/>
      <c r="U336" s="278"/>
      <c r="V336" s="278"/>
      <c r="W336" s="278"/>
      <c r="X336" s="278"/>
      <c r="Y336" s="278"/>
      <c r="Z336" s="278"/>
      <c r="AA336" s="278"/>
      <c r="AB336" s="278"/>
      <c r="AC336" s="278"/>
      <c r="AD336" s="278"/>
      <c r="AE336" s="278"/>
      <c r="AF336" s="278"/>
      <c r="AG336" s="269"/>
      <c r="AH336" s="269"/>
      <c r="AI336" s="259"/>
    </row>
    <row r="337" spans="7:35" ht="15">
      <c r="G337" s="257"/>
      <c r="H337" s="258"/>
      <c r="I337" s="258"/>
      <c r="J337" s="258"/>
      <c r="K337" s="268"/>
      <c r="L337" s="260"/>
      <c r="M337" s="260"/>
      <c r="N337" s="269"/>
      <c r="O337" s="269"/>
      <c r="P337" s="269"/>
      <c r="Q337" s="269"/>
      <c r="R337" s="269"/>
      <c r="S337" s="269"/>
      <c r="T337" s="269"/>
      <c r="U337" s="269"/>
      <c r="V337" s="269"/>
      <c r="W337" s="269"/>
      <c r="X337" s="269"/>
      <c r="Y337" s="269"/>
      <c r="Z337" s="269"/>
      <c r="AA337" s="269"/>
      <c r="AB337" s="269"/>
      <c r="AC337" s="269"/>
      <c r="AD337" s="269"/>
      <c r="AE337" s="269"/>
      <c r="AF337" s="269"/>
      <c r="AG337" s="269"/>
      <c r="AH337" s="269"/>
      <c r="AI337" s="259"/>
    </row>
    <row r="338" spans="7:35" ht="15">
      <c r="G338" s="257"/>
      <c r="H338" s="258"/>
      <c r="I338" s="258"/>
      <c r="J338" s="258"/>
      <c r="K338" s="268"/>
      <c r="L338" s="260"/>
      <c r="M338" s="260"/>
      <c r="N338" s="269"/>
      <c r="O338" s="269"/>
      <c r="P338" s="269"/>
      <c r="Q338" s="269"/>
      <c r="R338" s="269"/>
      <c r="S338" s="269"/>
      <c r="T338" s="269"/>
      <c r="U338" s="269"/>
      <c r="V338" s="269"/>
      <c r="W338" s="269"/>
      <c r="X338" s="269"/>
      <c r="Y338" s="269"/>
      <c r="Z338" s="269"/>
      <c r="AA338" s="269"/>
      <c r="AB338" s="269"/>
      <c r="AC338" s="269"/>
      <c r="AD338" s="269"/>
      <c r="AE338" s="269"/>
      <c r="AF338" s="269"/>
      <c r="AG338" s="269"/>
      <c r="AH338" s="269"/>
      <c r="AI338" s="259"/>
    </row>
    <row r="339" spans="7:35" ht="15">
      <c r="G339" s="257"/>
      <c r="H339" s="258"/>
      <c r="I339" s="258"/>
      <c r="J339" s="258"/>
      <c r="K339" s="268"/>
      <c r="L339" s="260"/>
      <c r="M339" s="260"/>
      <c r="N339" s="269"/>
      <c r="O339" s="269"/>
      <c r="P339" s="269"/>
      <c r="Q339" s="269"/>
      <c r="R339" s="269"/>
      <c r="S339" s="269"/>
      <c r="T339" s="269"/>
      <c r="U339" s="269"/>
      <c r="V339" s="269"/>
      <c r="W339" s="269"/>
      <c r="X339" s="269"/>
      <c r="Y339" s="269"/>
      <c r="Z339" s="269"/>
      <c r="AA339" s="269"/>
      <c r="AB339" s="269"/>
      <c r="AC339" s="269"/>
      <c r="AD339" s="269"/>
      <c r="AE339" s="269"/>
      <c r="AF339" s="269"/>
      <c r="AG339" s="269"/>
      <c r="AH339" s="269"/>
      <c r="AI339" s="259"/>
    </row>
    <row r="340" spans="7:35" ht="15">
      <c r="G340" s="257"/>
      <c r="H340" s="258"/>
      <c r="I340" s="258"/>
      <c r="J340" s="258"/>
      <c r="K340" s="268"/>
      <c r="L340" s="260"/>
      <c r="M340" s="260"/>
      <c r="N340" s="269"/>
      <c r="O340" s="269"/>
      <c r="P340" s="269"/>
      <c r="Q340" s="269"/>
      <c r="R340" s="269"/>
      <c r="S340" s="269"/>
      <c r="T340" s="269"/>
      <c r="U340" s="269"/>
      <c r="V340" s="269"/>
      <c r="W340" s="269"/>
      <c r="X340" s="269"/>
      <c r="Y340" s="269"/>
      <c r="Z340" s="269"/>
      <c r="AA340" s="269"/>
      <c r="AB340" s="269"/>
      <c r="AC340" s="269"/>
      <c r="AD340" s="269"/>
      <c r="AE340" s="269"/>
      <c r="AF340" s="269"/>
      <c r="AG340" s="269"/>
      <c r="AH340" s="269"/>
      <c r="AI340" s="259"/>
    </row>
    <row r="341" spans="7:35" ht="15">
      <c r="G341" s="257"/>
      <c r="H341" s="258"/>
      <c r="I341" s="258"/>
      <c r="J341" s="258"/>
      <c r="K341" s="268"/>
      <c r="L341" s="260"/>
      <c r="M341" s="260"/>
      <c r="N341" s="269"/>
      <c r="O341" s="269"/>
      <c r="P341" s="269"/>
      <c r="Q341" s="269"/>
      <c r="R341" s="269"/>
      <c r="S341" s="269"/>
      <c r="T341" s="269"/>
      <c r="U341" s="269"/>
      <c r="V341" s="269"/>
      <c r="W341" s="269"/>
      <c r="X341" s="269"/>
      <c r="Y341" s="269"/>
      <c r="Z341" s="269"/>
      <c r="AA341" s="269"/>
      <c r="AB341" s="269"/>
      <c r="AC341" s="269"/>
      <c r="AD341" s="269"/>
      <c r="AE341" s="269"/>
      <c r="AF341" s="269"/>
      <c r="AG341" s="269"/>
      <c r="AH341" s="269"/>
      <c r="AI341" s="259"/>
    </row>
    <row r="342" spans="7:35" ht="15">
      <c r="G342" s="257"/>
      <c r="H342" s="258"/>
      <c r="I342" s="258"/>
      <c r="J342" s="258"/>
      <c r="K342" s="268"/>
      <c r="L342" s="260"/>
      <c r="M342" s="260"/>
      <c r="N342" s="269"/>
      <c r="O342" s="269"/>
      <c r="P342" s="269"/>
      <c r="Q342" s="269"/>
      <c r="R342" s="269"/>
      <c r="S342" s="269"/>
      <c r="T342" s="269"/>
      <c r="U342" s="269"/>
      <c r="V342" s="269"/>
      <c r="W342" s="269"/>
      <c r="X342" s="269"/>
      <c r="Y342" s="269"/>
      <c r="Z342" s="269"/>
      <c r="AA342" s="269"/>
      <c r="AB342" s="269"/>
      <c r="AC342" s="269"/>
      <c r="AD342" s="269"/>
      <c r="AE342" s="269"/>
      <c r="AF342" s="269"/>
      <c r="AG342" s="269"/>
      <c r="AH342" s="269"/>
      <c r="AI342" s="259"/>
    </row>
    <row r="343" spans="7:35" ht="15">
      <c r="G343" s="257"/>
      <c r="H343" s="258"/>
      <c r="I343" s="258"/>
      <c r="J343" s="258"/>
      <c r="K343" s="268"/>
      <c r="L343" s="260"/>
      <c r="M343" s="260"/>
      <c r="N343" s="269"/>
      <c r="O343" s="269"/>
      <c r="P343" s="269"/>
      <c r="Q343" s="269"/>
      <c r="R343" s="269"/>
      <c r="S343" s="269"/>
      <c r="T343" s="269"/>
      <c r="U343" s="269"/>
      <c r="V343" s="269"/>
      <c r="W343" s="269"/>
      <c r="X343" s="269"/>
      <c r="Y343" s="269"/>
      <c r="Z343" s="269"/>
      <c r="AA343" s="269"/>
      <c r="AB343" s="269"/>
      <c r="AC343" s="269"/>
      <c r="AD343" s="269"/>
      <c r="AE343" s="269"/>
      <c r="AF343" s="269"/>
      <c r="AG343" s="269"/>
      <c r="AH343" s="269"/>
      <c r="AI343" s="259"/>
    </row>
    <row r="344" spans="7:35" ht="15">
      <c r="G344" s="257"/>
      <c r="H344" s="258"/>
      <c r="I344" s="258"/>
      <c r="J344" s="258"/>
      <c r="K344" s="268"/>
      <c r="L344" s="260"/>
      <c r="M344" s="260"/>
      <c r="N344" s="269"/>
      <c r="O344" s="269"/>
      <c r="P344" s="269"/>
      <c r="Q344" s="269"/>
      <c r="R344" s="269"/>
      <c r="S344" s="269"/>
      <c r="T344" s="269"/>
      <c r="U344" s="269"/>
      <c r="V344" s="269"/>
      <c r="W344" s="269"/>
      <c r="X344" s="269"/>
      <c r="Y344" s="269"/>
      <c r="Z344" s="269"/>
      <c r="AA344" s="269"/>
      <c r="AB344" s="269"/>
      <c r="AC344" s="269"/>
      <c r="AD344" s="269"/>
      <c r="AE344" s="269"/>
      <c r="AF344" s="269"/>
      <c r="AG344" s="269"/>
      <c r="AH344" s="269"/>
      <c r="AI344" s="259"/>
    </row>
    <row r="345" spans="7:35" ht="15">
      <c r="G345" s="257"/>
      <c r="H345" s="258"/>
      <c r="I345" s="258"/>
      <c r="J345" s="258"/>
      <c r="K345" s="268"/>
      <c r="L345" s="260"/>
      <c r="M345" s="272"/>
      <c r="N345" s="269"/>
      <c r="O345" s="269"/>
      <c r="P345" s="269"/>
      <c r="Q345" s="269"/>
      <c r="R345" s="269"/>
      <c r="S345" s="269"/>
      <c r="T345" s="269"/>
      <c r="U345" s="269"/>
      <c r="V345" s="269"/>
      <c r="W345" s="269"/>
      <c r="X345" s="269"/>
      <c r="Y345" s="269"/>
      <c r="Z345" s="269"/>
      <c r="AA345" s="269"/>
      <c r="AB345" s="269"/>
      <c r="AC345" s="269"/>
      <c r="AD345" s="269"/>
      <c r="AE345" s="269"/>
      <c r="AF345" s="269"/>
      <c r="AG345" s="269"/>
      <c r="AH345" s="269"/>
      <c r="AI345" s="259"/>
    </row>
    <row r="346" spans="7:35" ht="15">
      <c r="G346" s="257"/>
      <c r="H346" s="258"/>
      <c r="I346" s="258"/>
      <c r="J346" s="258"/>
      <c r="K346" s="268"/>
      <c r="L346" s="260"/>
      <c r="M346" s="272"/>
      <c r="N346" s="269"/>
      <c r="O346" s="269"/>
      <c r="P346" s="269"/>
      <c r="Q346" s="269"/>
      <c r="R346" s="269"/>
      <c r="S346" s="269"/>
      <c r="T346" s="269"/>
      <c r="U346" s="269"/>
      <c r="V346" s="269"/>
      <c r="W346" s="269"/>
      <c r="X346" s="269"/>
      <c r="Y346" s="269"/>
      <c r="Z346" s="269"/>
      <c r="AA346" s="269"/>
      <c r="AB346" s="269"/>
      <c r="AC346" s="269"/>
      <c r="AD346" s="269"/>
      <c r="AE346" s="269"/>
      <c r="AF346" s="269"/>
      <c r="AG346" s="269"/>
      <c r="AH346" s="269"/>
      <c r="AI346" s="259"/>
    </row>
    <row r="347" spans="7:35" ht="15">
      <c r="G347" s="257"/>
      <c r="H347" s="258"/>
      <c r="I347" s="258"/>
      <c r="J347" s="258"/>
      <c r="K347" s="268"/>
      <c r="L347" s="260"/>
      <c r="M347" s="260"/>
      <c r="N347" s="269"/>
      <c r="O347" s="269"/>
      <c r="P347" s="269"/>
      <c r="Q347" s="269"/>
      <c r="R347" s="269"/>
      <c r="S347" s="269"/>
      <c r="T347" s="269"/>
      <c r="U347" s="269"/>
      <c r="V347" s="269"/>
      <c r="W347" s="269"/>
      <c r="X347" s="269"/>
      <c r="Y347" s="269"/>
      <c r="Z347" s="269"/>
      <c r="AA347" s="269"/>
      <c r="AB347" s="269"/>
      <c r="AC347" s="269"/>
      <c r="AD347" s="269"/>
      <c r="AE347" s="269"/>
      <c r="AF347" s="269"/>
      <c r="AG347" s="269"/>
      <c r="AH347" s="269"/>
      <c r="AI347" s="259"/>
    </row>
    <row r="348" spans="7:35" ht="15">
      <c r="G348" s="257"/>
      <c r="H348" s="258"/>
      <c r="I348" s="258"/>
      <c r="J348" s="258"/>
      <c r="K348" s="268"/>
      <c r="L348" s="260"/>
      <c r="M348" s="260"/>
      <c r="N348" s="269"/>
      <c r="O348" s="269"/>
      <c r="P348" s="269"/>
      <c r="Q348" s="269"/>
      <c r="R348" s="269"/>
      <c r="S348" s="269"/>
      <c r="T348" s="269"/>
      <c r="U348" s="269"/>
      <c r="V348" s="269"/>
      <c r="W348" s="269"/>
      <c r="X348" s="269"/>
      <c r="Y348" s="269"/>
      <c r="Z348" s="269"/>
      <c r="AA348" s="269"/>
      <c r="AB348" s="269"/>
      <c r="AC348" s="269"/>
      <c r="AD348" s="269"/>
      <c r="AE348" s="269"/>
      <c r="AF348" s="269"/>
      <c r="AG348" s="269"/>
      <c r="AH348" s="269"/>
      <c r="AI348" s="259"/>
    </row>
    <row r="349" spans="7:35" ht="15">
      <c r="G349" s="257"/>
      <c r="H349" s="258"/>
      <c r="I349" s="258"/>
      <c r="J349" s="258"/>
      <c r="K349" s="268"/>
      <c r="L349" s="260"/>
      <c r="M349" s="260"/>
      <c r="N349" s="269"/>
      <c r="O349" s="269"/>
      <c r="P349" s="269"/>
      <c r="Q349" s="269"/>
      <c r="R349" s="269"/>
      <c r="S349" s="269"/>
      <c r="T349" s="269"/>
      <c r="U349" s="269"/>
      <c r="V349" s="269"/>
      <c r="W349" s="269"/>
      <c r="X349" s="269"/>
      <c r="Y349" s="269"/>
      <c r="Z349" s="269"/>
      <c r="AA349" s="269"/>
      <c r="AB349" s="269"/>
      <c r="AC349" s="269"/>
      <c r="AD349" s="269"/>
      <c r="AE349" s="269"/>
      <c r="AF349" s="269"/>
      <c r="AG349" s="269"/>
      <c r="AH349" s="269"/>
      <c r="AI349" s="259"/>
    </row>
    <row r="350" spans="7:35" ht="15">
      <c r="G350" s="257"/>
      <c r="H350" s="258"/>
      <c r="I350" s="258"/>
      <c r="J350" s="258"/>
      <c r="K350" s="268"/>
      <c r="L350" s="260"/>
      <c r="M350" s="260"/>
      <c r="N350" s="269"/>
      <c r="O350" s="269"/>
      <c r="P350" s="269"/>
      <c r="Q350" s="269"/>
      <c r="R350" s="269"/>
      <c r="S350" s="269"/>
      <c r="T350" s="269"/>
      <c r="U350" s="269"/>
      <c r="V350" s="269"/>
      <c r="W350" s="269"/>
      <c r="X350" s="269"/>
      <c r="Y350" s="269"/>
      <c r="Z350" s="269"/>
      <c r="AA350" s="269"/>
      <c r="AB350" s="269"/>
      <c r="AC350" s="269"/>
      <c r="AD350" s="269"/>
      <c r="AE350" s="269"/>
      <c r="AF350" s="269"/>
      <c r="AG350" s="269"/>
      <c r="AH350" s="269"/>
      <c r="AI350" s="259"/>
    </row>
    <row r="351" spans="7:35" ht="15">
      <c r="G351" s="257"/>
      <c r="H351" s="258"/>
      <c r="I351" s="258"/>
      <c r="J351" s="258"/>
      <c r="K351" s="268"/>
      <c r="L351" s="260"/>
      <c r="M351" s="260"/>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259"/>
    </row>
    <row r="352" spans="7:35" ht="15">
      <c r="G352" s="257"/>
      <c r="H352" s="258"/>
      <c r="I352" s="258"/>
      <c r="J352" s="258"/>
      <c r="K352" s="268"/>
      <c r="L352" s="260"/>
      <c r="M352" s="260"/>
      <c r="N352" s="269"/>
      <c r="O352" s="269"/>
      <c r="P352" s="269"/>
      <c r="Q352" s="269"/>
      <c r="R352" s="269"/>
      <c r="S352" s="269"/>
      <c r="T352" s="269"/>
      <c r="U352" s="269"/>
      <c r="V352" s="269"/>
      <c r="W352" s="269"/>
      <c r="X352" s="269"/>
      <c r="Y352" s="269"/>
      <c r="Z352" s="269"/>
      <c r="AA352" s="269"/>
      <c r="AB352" s="269"/>
      <c r="AC352" s="269"/>
      <c r="AD352" s="269"/>
      <c r="AE352" s="269"/>
      <c r="AF352" s="269"/>
      <c r="AG352" s="269"/>
      <c r="AH352" s="269"/>
      <c r="AI352" s="259"/>
    </row>
    <row r="353" spans="7:35" ht="15">
      <c r="G353" s="257"/>
      <c r="H353" s="258"/>
      <c r="I353" s="258"/>
      <c r="J353" s="258"/>
      <c r="K353" s="268"/>
      <c r="L353" s="260"/>
      <c r="M353" s="260"/>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259"/>
    </row>
    <row r="354" spans="7:35" ht="15">
      <c r="G354" s="257"/>
      <c r="H354" s="258"/>
      <c r="I354" s="258"/>
      <c r="J354" s="258"/>
      <c r="K354" s="268"/>
      <c r="L354" s="260"/>
      <c r="M354" s="260"/>
      <c r="N354" s="269"/>
      <c r="O354" s="269"/>
      <c r="P354" s="269"/>
      <c r="Q354" s="269"/>
      <c r="R354" s="269"/>
      <c r="S354" s="269"/>
      <c r="T354" s="269"/>
      <c r="U354" s="269"/>
      <c r="V354" s="269"/>
      <c r="W354" s="269"/>
      <c r="X354" s="269"/>
      <c r="Y354" s="269"/>
      <c r="Z354" s="269"/>
      <c r="AA354" s="269"/>
      <c r="AB354" s="269"/>
      <c r="AC354" s="269"/>
      <c r="AD354" s="269"/>
      <c r="AE354" s="269"/>
      <c r="AF354" s="269"/>
      <c r="AG354" s="269"/>
      <c r="AH354" s="269"/>
      <c r="AI354" s="259"/>
    </row>
    <row r="355" spans="7:35" ht="15">
      <c r="G355" s="257"/>
      <c r="H355" s="258"/>
      <c r="I355" s="258"/>
      <c r="J355" s="258"/>
      <c r="K355" s="268"/>
      <c r="L355" s="260"/>
      <c r="M355" s="260"/>
      <c r="N355" s="269"/>
      <c r="O355" s="269"/>
      <c r="P355" s="269"/>
      <c r="Q355" s="269"/>
      <c r="R355" s="269"/>
      <c r="S355" s="269"/>
      <c r="T355" s="269"/>
      <c r="U355" s="269"/>
      <c r="V355" s="269"/>
      <c r="W355" s="269"/>
      <c r="X355" s="269"/>
      <c r="Y355" s="269"/>
      <c r="Z355" s="269"/>
      <c r="AA355" s="269"/>
      <c r="AB355" s="269"/>
      <c r="AC355" s="269"/>
      <c r="AD355" s="269"/>
      <c r="AE355" s="269"/>
      <c r="AF355" s="269"/>
      <c r="AG355" s="269"/>
      <c r="AH355" s="269"/>
      <c r="AI355" s="259"/>
    </row>
    <row r="356" spans="7:35" ht="15">
      <c r="G356" s="257"/>
      <c r="H356" s="258"/>
      <c r="I356" s="258"/>
      <c r="J356" s="258"/>
      <c r="K356" s="268"/>
      <c r="L356" s="260"/>
      <c r="M356" s="260"/>
      <c r="N356" s="269"/>
      <c r="O356" s="269"/>
      <c r="P356" s="269"/>
      <c r="Q356" s="269"/>
      <c r="R356" s="269"/>
      <c r="S356" s="269"/>
      <c r="T356" s="269"/>
      <c r="U356" s="269"/>
      <c r="V356" s="269"/>
      <c r="W356" s="269"/>
      <c r="X356" s="269"/>
      <c r="Y356" s="269"/>
      <c r="Z356" s="269"/>
      <c r="AA356" s="269"/>
      <c r="AB356" s="269"/>
      <c r="AC356" s="269"/>
      <c r="AD356" s="269"/>
      <c r="AE356" s="269"/>
      <c r="AF356" s="269"/>
      <c r="AG356" s="269"/>
      <c r="AH356" s="269"/>
      <c r="AI356" s="259"/>
    </row>
    <row r="357" spans="7:35" ht="15">
      <c r="G357" s="257"/>
      <c r="H357" s="258"/>
      <c r="I357" s="258"/>
      <c r="J357" s="258"/>
      <c r="K357" s="259"/>
      <c r="L357" s="259"/>
      <c r="M357" s="260"/>
      <c r="N357" s="260"/>
      <c r="O357" s="260"/>
      <c r="P357" s="260"/>
      <c r="Q357" s="260"/>
      <c r="R357" s="260"/>
      <c r="S357" s="260"/>
      <c r="T357" s="260"/>
      <c r="U357" s="260"/>
      <c r="V357" s="260"/>
      <c r="W357" s="260"/>
      <c r="X357" s="260"/>
      <c r="Y357" s="260"/>
      <c r="Z357" s="260"/>
      <c r="AA357" s="260"/>
      <c r="AB357" s="260"/>
      <c r="AC357" s="260"/>
      <c r="AD357" s="260"/>
      <c r="AE357" s="260"/>
      <c r="AF357" s="260"/>
      <c r="AG357" s="259"/>
      <c r="AH357" s="259"/>
      <c r="AI357" s="259"/>
    </row>
    <row r="358" spans="7:35" ht="15">
      <c r="G358" s="257"/>
      <c r="H358" s="258"/>
      <c r="I358" s="258"/>
      <c r="J358" s="258"/>
      <c r="K358" s="259"/>
      <c r="L358" s="259"/>
      <c r="M358" s="260"/>
      <c r="N358" s="278"/>
      <c r="O358" s="278"/>
      <c r="P358" s="278"/>
      <c r="Q358" s="278"/>
      <c r="R358" s="278"/>
      <c r="S358" s="278"/>
      <c r="T358" s="278"/>
      <c r="U358" s="278"/>
      <c r="V358" s="278"/>
      <c r="W358" s="278"/>
      <c r="X358" s="278"/>
      <c r="Y358" s="278"/>
      <c r="Z358" s="278"/>
      <c r="AA358" s="278"/>
      <c r="AB358" s="278"/>
      <c r="AC358" s="278"/>
      <c r="AD358" s="278"/>
      <c r="AE358" s="278"/>
      <c r="AF358" s="278"/>
      <c r="AG358" s="269"/>
      <c r="AH358" s="269"/>
      <c r="AI358" s="259"/>
    </row>
    <row r="359" spans="7:35" ht="15">
      <c r="G359" s="257"/>
      <c r="H359" s="258"/>
      <c r="I359" s="258"/>
      <c r="J359" s="258"/>
      <c r="K359" s="268"/>
      <c r="L359" s="260"/>
      <c r="M359" s="260"/>
      <c r="N359" s="269"/>
      <c r="O359" s="269"/>
      <c r="P359" s="269"/>
      <c r="Q359" s="269"/>
      <c r="R359" s="269"/>
      <c r="S359" s="269"/>
      <c r="T359" s="269"/>
      <c r="U359" s="269"/>
      <c r="V359" s="269"/>
      <c r="W359" s="269"/>
      <c r="X359" s="269"/>
      <c r="Y359" s="269"/>
      <c r="Z359" s="269"/>
      <c r="AA359" s="269"/>
      <c r="AB359" s="269"/>
      <c r="AC359" s="269"/>
      <c r="AD359" s="269"/>
      <c r="AE359" s="269"/>
      <c r="AF359" s="269"/>
      <c r="AG359" s="269"/>
      <c r="AH359" s="269"/>
      <c r="AI359" s="259"/>
    </row>
    <row r="360" spans="7:35" ht="15">
      <c r="G360" s="257"/>
      <c r="H360" s="258"/>
      <c r="I360" s="258"/>
      <c r="J360" s="258"/>
      <c r="K360" s="268"/>
      <c r="L360" s="260"/>
      <c r="M360" s="260"/>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59"/>
    </row>
    <row r="361" spans="7:35" ht="15">
      <c r="G361" s="257"/>
      <c r="H361" s="258"/>
      <c r="I361" s="258"/>
      <c r="J361" s="258"/>
      <c r="K361" s="268"/>
      <c r="L361" s="260"/>
      <c r="M361" s="260"/>
      <c r="N361" s="269"/>
      <c r="O361" s="269"/>
      <c r="P361" s="269"/>
      <c r="Q361" s="269"/>
      <c r="R361" s="269"/>
      <c r="S361" s="269"/>
      <c r="T361" s="269"/>
      <c r="U361" s="269"/>
      <c r="V361" s="269"/>
      <c r="W361" s="269"/>
      <c r="X361" s="269"/>
      <c r="Y361" s="269"/>
      <c r="Z361" s="269"/>
      <c r="AA361" s="269"/>
      <c r="AB361" s="269"/>
      <c r="AC361" s="269"/>
      <c r="AD361" s="269"/>
      <c r="AE361" s="269"/>
      <c r="AF361" s="269"/>
      <c r="AG361" s="269"/>
      <c r="AH361" s="269"/>
      <c r="AI361" s="259"/>
    </row>
    <row r="362" spans="7:35" ht="15">
      <c r="G362" s="257"/>
      <c r="H362" s="258"/>
      <c r="I362" s="258"/>
      <c r="J362" s="258"/>
      <c r="K362" s="268"/>
      <c r="L362" s="260"/>
      <c r="M362" s="260"/>
      <c r="N362" s="269"/>
      <c r="O362" s="269"/>
      <c r="P362" s="269"/>
      <c r="Q362" s="269"/>
      <c r="R362" s="269"/>
      <c r="S362" s="269"/>
      <c r="T362" s="269"/>
      <c r="U362" s="269"/>
      <c r="V362" s="269"/>
      <c r="W362" s="269"/>
      <c r="X362" s="269"/>
      <c r="Y362" s="269"/>
      <c r="Z362" s="269"/>
      <c r="AA362" s="269"/>
      <c r="AB362" s="269"/>
      <c r="AC362" s="269"/>
      <c r="AD362" s="269"/>
      <c r="AE362" s="269"/>
      <c r="AF362" s="269"/>
      <c r="AG362" s="269"/>
      <c r="AH362" s="269"/>
      <c r="AI362" s="259"/>
    </row>
    <row r="363" spans="7:35" ht="15">
      <c r="G363" s="257"/>
      <c r="H363" s="258"/>
      <c r="I363" s="258"/>
      <c r="J363" s="258"/>
      <c r="K363" s="268"/>
      <c r="L363" s="260"/>
      <c r="M363" s="260"/>
      <c r="N363" s="269"/>
      <c r="O363" s="269"/>
      <c r="P363" s="269"/>
      <c r="Q363" s="269"/>
      <c r="R363" s="269"/>
      <c r="S363" s="269"/>
      <c r="T363" s="269"/>
      <c r="U363" s="269"/>
      <c r="V363" s="269"/>
      <c r="W363" s="269"/>
      <c r="X363" s="269"/>
      <c r="Y363" s="269"/>
      <c r="Z363" s="269"/>
      <c r="AA363" s="269"/>
      <c r="AB363" s="269"/>
      <c r="AC363" s="269"/>
      <c r="AD363" s="269"/>
      <c r="AE363" s="269"/>
      <c r="AF363" s="269"/>
      <c r="AG363" s="269"/>
      <c r="AH363" s="269"/>
      <c r="AI363" s="259"/>
    </row>
    <row r="364" spans="7:35" ht="15">
      <c r="G364" s="257"/>
      <c r="H364" s="258"/>
      <c r="I364" s="258"/>
      <c r="J364" s="258"/>
      <c r="K364" s="268"/>
      <c r="L364" s="260"/>
      <c r="M364" s="260"/>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59"/>
    </row>
    <row r="365" spans="7:35" ht="15">
      <c r="G365" s="257"/>
      <c r="H365" s="258"/>
      <c r="I365" s="258"/>
      <c r="J365" s="258"/>
      <c r="K365" s="268"/>
      <c r="L365" s="260"/>
      <c r="M365" s="260"/>
      <c r="N365" s="269"/>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59"/>
    </row>
    <row r="366" spans="7:35" ht="15">
      <c r="G366" s="257"/>
      <c r="H366" s="258"/>
      <c r="I366" s="258"/>
      <c r="J366" s="258"/>
      <c r="K366" s="268"/>
      <c r="L366" s="260"/>
      <c r="M366" s="260"/>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59"/>
    </row>
    <row r="367" spans="7:35" ht="15">
      <c r="G367" s="257"/>
      <c r="H367" s="258"/>
      <c r="I367" s="258"/>
      <c r="J367" s="258"/>
      <c r="K367" s="268"/>
      <c r="L367" s="260"/>
      <c r="M367" s="272"/>
      <c r="N367" s="269"/>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59"/>
    </row>
    <row r="368" spans="7:35" ht="15">
      <c r="G368" s="257"/>
      <c r="H368" s="258"/>
      <c r="I368" s="258"/>
      <c r="J368" s="258"/>
      <c r="K368" s="268"/>
      <c r="L368" s="260"/>
      <c r="M368" s="272"/>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59"/>
    </row>
    <row r="369" spans="7:35" ht="15">
      <c r="G369" s="257"/>
      <c r="H369" s="258"/>
      <c r="I369" s="258"/>
      <c r="J369" s="258"/>
      <c r="K369" s="268"/>
      <c r="L369" s="260"/>
      <c r="M369" s="260"/>
      <c r="N369" s="269"/>
      <c r="O369" s="269"/>
      <c r="P369" s="269"/>
      <c r="Q369" s="269"/>
      <c r="R369" s="269"/>
      <c r="S369" s="269"/>
      <c r="T369" s="269"/>
      <c r="U369" s="269"/>
      <c r="V369" s="269"/>
      <c r="W369" s="269"/>
      <c r="X369" s="269"/>
      <c r="Y369" s="269"/>
      <c r="Z369" s="269"/>
      <c r="AA369" s="269"/>
      <c r="AB369" s="269"/>
      <c r="AC369" s="269"/>
      <c r="AD369" s="269"/>
      <c r="AE369" s="269"/>
      <c r="AF369" s="269"/>
      <c r="AG369" s="269"/>
      <c r="AH369" s="269"/>
      <c r="AI369" s="259"/>
    </row>
    <row r="370" spans="7:35" ht="15">
      <c r="G370" s="257"/>
      <c r="H370" s="258"/>
      <c r="I370" s="258"/>
      <c r="J370" s="258"/>
      <c r="K370" s="268"/>
      <c r="L370" s="260"/>
      <c r="M370" s="260"/>
      <c r="N370" s="269"/>
      <c r="O370" s="269"/>
      <c r="P370" s="269"/>
      <c r="Q370" s="269"/>
      <c r="R370" s="269"/>
      <c r="S370" s="269"/>
      <c r="T370" s="269"/>
      <c r="U370" s="269"/>
      <c r="V370" s="269"/>
      <c r="W370" s="269"/>
      <c r="X370" s="269"/>
      <c r="Y370" s="269"/>
      <c r="Z370" s="269"/>
      <c r="AA370" s="269"/>
      <c r="AB370" s="269"/>
      <c r="AC370" s="269"/>
      <c r="AD370" s="269"/>
      <c r="AE370" s="269"/>
      <c r="AF370" s="269"/>
      <c r="AG370" s="269"/>
      <c r="AH370" s="269"/>
      <c r="AI370" s="259"/>
    </row>
    <row r="371" spans="7:35" ht="15">
      <c r="G371" s="257"/>
      <c r="H371" s="258"/>
      <c r="I371" s="258"/>
      <c r="J371" s="258"/>
      <c r="K371" s="268"/>
      <c r="L371" s="260"/>
      <c r="M371" s="260"/>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59"/>
    </row>
    <row r="372" spans="7:35" ht="15">
      <c r="G372" s="257"/>
      <c r="H372" s="258"/>
      <c r="I372" s="258"/>
      <c r="J372" s="258"/>
      <c r="K372" s="268"/>
      <c r="L372" s="260"/>
      <c r="M372" s="260"/>
      <c r="N372" s="269"/>
      <c r="O372" s="269"/>
      <c r="P372" s="269"/>
      <c r="Q372" s="269"/>
      <c r="R372" s="269"/>
      <c r="S372" s="269"/>
      <c r="T372" s="269"/>
      <c r="U372" s="269"/>
      <c r="V372" s="269"/>
      <c r="W372" s="269"/>
      <c r="X372" s="269"/>
      <c r="Y372" s="269"/>
      <c r="Z372" s="269"/>
      <c r="AA372" s="269"/>
      <c r="AB372" s="269"/>
      <c r="AC372" s="269"/>
      <c r="AD372" s="269"/>
      <c r="AE372" s="269"/>
      <c r="AF372" s="269"/>
      <c r="AG372" s="269"/>
      <c r="AH372" s="269"/>
      <c r="AI372" s="259"/>
    </row>
    <row r="373" spans="7:35" ht="15">
      <c r="G373" s="257"/>
      <c r="H373" s="258"/>
      <c r="I373" s="258"/>
      <c r="J373" s="258"/>
      <c r="K373" s="268"/>
      <c r="L373" s="260"/>
      <c r="M373" s="260"/>
      <c r="N373" s="269"/>
      <c r="O373" s="269"/>
      <c r="P373" s="269"/>
      <c r="Q373" s="269"/>
      <c r="R373" s="269"/>
      <c r="S373" s="269"/>
      <c r="T373" s="269"/>
      <c r="U373" s="269"/>
      <c r="V373" s="269"/>
      <c r="W373" s="269"/>
      <c r="X373" s="269"/>
      <c r="Y373" s="269"/>
      <c r="Z373" s="269"/>
      <c r="AA373" s="269"/>
      <c r="AB373" s="269"/>
      <c r="AC373" s="269"/>
      <c r="AD373" s="269"/>
      <c r="AE373" s="269"/>
      <c r="AF373" s="269"/>
      <c r="AG373" s="269"/>
      <c r="AH373" s="269"/>
      <c r="AI373" s="259"/>
    </row>
    <row r="374" spans="7:35" ht="15">
      <c r="G374" s="257"/>
      <c r="H374" s="258"/>
      <c r="I374" s="258"/>
      <c r="J374" s="258"/>
      <c r="K374" s="268"/>
      <c r="L374" s="260"/>
      <c r="M374" s="260"/>
      <c r="N374" s="269"/>
      <c r="O374" s="269"/>
      <c r="P374" s="269"/>
      <c r="Q374" s="269"/>
      <c r="R374" s="269"/>
      <c r="S374" s="269"/>
      <c r="T374" s="269"/>
      <c r="U374" s="269"/>
      <c r="V374" s="269"/>
      <c r="W374" s="269"/>
      <c r="X374" s="269"/>
      <c r="Y374" s="269"/>
      <c r="Z374" s="269"/>
      <c r="AA374" s="269"/>
      <c r="AB374" s="269"/>
      <c r="AC374" s="269"/>
      <c r="AD374" s="269"/>
      <c r="AE374" s="269"/>
      <c r="AF374" s="269"/>
      <c r="AG374" s="269"/>
      <c r="AH374" s="269"/>
      <c r="AI374" s="259"/>
    </row>
    <row r="375" spans="7:35" ht="15">
      <c r="G375" s="257"/>
      <c r="H375" s="258"/>
      <c r="I375" s="258"/>
      <c r="J375" s="258"/>
      <c r="K375" s="268"/>
      <c r="L375" s="260"/>
      <c r="M375" s="260"/>
      <c r="N375" s="269"/>
      <c r="O375" s="269"/>
      <c r="P375" s="269"/>
      <c r="Q375" s="269"/>
      <c r="R375" s="269"/>
      <c r="S375" s="269"/>
      <c r="T375" s="269"/>
      <c r="U375" s="269"/>
      <c r="V375" s="269"/>
      <c r="W375" s="269"/>
      <c r="X375" s="269"/>
      <c r="Y375" s="269"/>
      <c r="Z375" s="269"/>
      <c r="AA375" s="269"/>
      <c r="AB375" s="269"/>
      <c r="AC375" s="269"/>
      <c r="AD375" s="269"/>
      <c r="AE375" s="269"/>
      <c r="AF375" s="269"/>
      <c r="AG375" s="269"/>
      <c r="AH375" s="269"/>
      <c r="AI375" s="259"/>
    </row>
    <row r="376" spans="7:35" ht="15">
      <c r="G376" s="257"/>
      <c r="H376" s="258"/>
      <c r="I376" s="258"/>
      <c r="J376" s="258"/>
      <c r="K376" s="268"/>
      <c r="L376" s="260"/>
      <c r="M376" s="260"/>
      <c r="N376" s="269"/>
      <c r="O376" s="269"/>
      <c r="P376" s="269"/>
      <c r="Q376" s="269"/>
      <c r="R376" s="269"/>
      <c r="S376" s="269"/>
      <c r="T376" s="269"/>
      <c r="U376" s="269"/>
      <c r="V376" s="269"/>
      <c r="W376" s="269"/>
      <c r="X376" s="269"/>
      <c r="Y376" s="269"/>
      <c r="Z376" s="269"/>
      <c r="AA376" s="269"/>
      <c r="AB376" s="269"/>
      <c r="AC376" s="269"/>
      <c r="AD376" s="269"/>
      <c r="AE376" s="269"/>
      <c r="AF376" s="269"/>
      <c r="AG376" s="269"/>
      <c r="AH376" s="269"/>
      <c r="AI376" s="259"/>
    </row>
    <row r="377" spans="7:35" ht="15">
      <c r="G377" s="257"/>
      <c r="H377" s="258"/>
      <c r="I377" s="258"/>
      <c r="J377" s="258"/>
      <c r="K377" s="268"/>
      <c r="L377" s="260"/>
      <c r="M377" s="260"/>
      <c r="N377" s="269"/>
      <c r="O377" s="269"/>
      <c r="P377" s="269"/>
      <c r="Q377" s="269"/>
      <c r="R377" s="269"/>
      <c r="S377" s="269"/>
      <c r="T377" s="269"/>
      <c r="U377" s="269"/>
      <c r="V377" s="269"/>
      <c r="W377" s="269"/>
      <c r="X377" s="269"/>
      <c r="Y377" s="269"/>
      <c r="Z377" s="269"/>
      <c r="AA377" s="269"/>
      <c r="AB377" s="269"/>
      <c r="AC377" s="269"/>
      <c r="AD377" s="269"/>
      <c r="AE377" s="269"/>
      <c r="AF377" s="269"/>
      <c r="AG377" s="269"/>
      <c r="AH377" s="269"/>
      <c r="AI377" s="259"/>
    </row>
    <row r="378" spans="7:35" ht="15">
      <c r="G378" s="257"/>
      <c r="H378" s="258"/>
      <c r="I378" s="258"/>
      <c r="J378" s="258"/>
      <c r="K378" s="268"/>
      <c r="L378" s="260"/>
      <c r="M378" s="260"/>
      <c r="N378" s="269"/>
      <c r="O378" s="269"/>
      <c r="P378" s="269"/>
      <c r="Q378" s="269"/>
      <c r="R378" s="269"/>
      <c r="S378" s="269"/>
      <c r="T378" s="269"/>
      <c r="U378" s="269"/>
      <c r="V378" s="269"/>
      <c r="W378" s="269"/>
      <c r="X378" s="269"/>
      <c r="Y378" s="269"/>
      <c r="Z378" s="269"/>
      <c r="AA378" s="269"/>
      <c r="AB378" s="269"/>
      <c r="AC378" s="269"/>
      <c r="AD378" s="269"/>
      <c r="AE378" s="269"/>
      <c r="AF378" s="269"/>
      <c r="AG378" s="269"/>
      <c r="AH378" s="269"/>
      <c r="AI378" s="259"/>
    </row>
    <row r="379" spans="7:35" ht="15">
      <c r="G379" s="257"/>
      <c r="H379" s="258"/>
      <c r="I379" s="258"/>
      <c r="J379" s="258"/>
      <c r="K379" s="259"/>
      <c r="L379" s="259"/>
      <c r="M379" s="260"/>
      <c r="N379" s="260"/>
      <c r="O379" s="260"/>
      <c r="P379" s="260"/>
      <c r="Q379" s="260"/>
      <c r="R379" s="260"/>
      <c r="S379" s="260"/>
      <c r="T379" s="260"/>
      <c r="U379" s="260"/>
      <c r="V379" s="260"/>
      <c r="W379" s="260"/>
      <c r="X379" s="260"/>
      <c r="Y379" s="260"/>
      <c r="Z379" s="260"/>
      <c r="AA379" s="260"/>
      <c r="AB379" s="260"/>
      <c r="AC379" s="260"/>
      <c r="AD379" s="260"/>
      <c r="AE379" s="260"/>
      <c r="AF379" s="260"/>
      <c r="AG379" s="259"/>
      <c r="AH379" s="259"/>
      <c r="AI379" s="259"/>
    </row>
    <row r="380" spans="7:35" ht="15">
      <c r="G380" s="257"/>
      <c r="H380" s="258"/>
      <c r="I380" s="258"/>
      <c r="J380" s="258"/>
      <c r="K380" s="259"/>
      <c r="L380" s="259"/>
      <c r="M380" s="260"/>
      <c r="N380" s="278"/>
      <c r="O380" s="278"/>
      <c r="P380" s="278"/>
      <c r="Q380" s="278"/>
      <c r="R380" s="278"/>
      <c r="S380" s="278"/>
      <c r="T380" s="278"/>
      <c r="U380" s="278"/>
      <c r="V380" s="278"/>
      <c r="W380" s="278"/>
      <c r="X380" s="278"/>
      <c r="Y380" s="278"/>
      <c r="Z380" s="278"/>
      <c r="AA380" s="278"/>
      <c r="AB380" s="278"/>
      <c r="AC380" s="278"/>
      <c r="AD380" s="278"/>
      <c r="AE380" s="278"/>
      <c r="AF380" s="278"/>
      <c r="AG380" s="269"/>
      <c r="AH380" s="269"/>
      <c r="AI380" s="259"/>
    </row>
    <row r="381" spans="7:35" ht="15">
      <c r="G381" s="257"/>
      <c r="H381" s="258"/>
      <c r="I381" s="258"/>
      <c r="J381" s="258"/>
      <c r="K381" s="268"/>
      <c r="L381" s="260"/>
      <c r="M381" s="260"/>
      <c r="N381" s="269"/>
      <c r="O381" s="269"/>
      <c r="P381" s="269"/>
      <c r="Q381" s="269"/>
      <c r="R381" s="269"/>
      <c r="S381" s="269"/>
      <c r="T381" s="269"/>
      <c r="U381" s="269"/>
      <c r="V381" s="269"/>
      <c r="W381" s="269"/>
      <c r="X381" s="269"/>
      <c r="Y381" s="269"/>
      <c r="Z381" s="269"/>
      <c r="AA381" s="269"/>
      <c r="AB381" s="269"/>
      <c r="AC381" s="269"/>
      <c r="AD381" s="269"/>
      <c r="AE381" s="269"/>
      <c r="AF381" s="269"/>
      <c r="AG381" s="269"/>
      <c r="AH381" s="269"/>
      <c r="AI381" s="259"/>
    </row>
    <row r="382" spans="7:35" ht="15">
      <c r="G382" s="257"/>
      <c r="H382" s="258"/>
      <c r="I382" s="258"/>
      <c r="J382" s="258"/>
      <c r="K382" s="268"/>
      <c r="L382" s="260"/>
      <c r="M382" s="260"/>
      <c r="N382" s="269"/>
      <c r="O382" s="269"/>
      <c r="P382" s="269"/>
      <c r="Q382" s="269"/>
      <c r="R382" s="269"/>
      <c r="S382" s="269"/>
      <c r="T382" s="269"/>
      <c r="U382" s="269"/>
      <c r="V382" s="269"/>
      <c r="W382" s="269"/>
      <c r="X382" s="269"/>
      <c r="Y382" s="269"/>
      <c r="Z382" s="269"/>
      <c r="AA382" s="269"/>
      <c r="AB382" s="269"/>
      <c r="AC382" s="269"/>
      <c r="AD382" s="269"/>
      <c r="AE382" s="269"/>
      <c r="AF382" s="269"/>
      <c r="AG382" s="269"/>
      <c r="AH382" s="269"/>
      <c r="AI382" s="259"/>
    </row>
    <row r="383" spans="7:35" ht="15">
      <c r="G383" s="257"/>
      <c r="H383" s="258"/>
      <c r="I383" s="258"/>
      <c r="J383" s="258"/>
      <c r="K383" s="268"/>
      <c r="L383" s="260"/>
      <c r="M383" s="260"/>
      <c r="N383" s="269"/>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59"/>
    </row>
    <row r="384" spans="7:35" ht="15">
      <c r="G384" s="257"/>
      <c r="H384" s="258"/>
      <c r="I384" s="258"/>
      <c r="J384" s="258"/>
      <c r="K384" s="268"/>
      <c r="L384" s="260"/>
      <c r="M384" s="260"/>
      <c r="N384" s="269"/>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59"/>
    </row>
    <row r="385" spans="7:35" ht="15">
      <c r="G385" s="257"/>
      <c r="H385" s="258"/>
      <c r="I385" s="258"/>
      <c r="J385" s="258"/>
      <c r="K385" s="268"/>
      <c r="L385" s="260"/>
      <c r="M385" s="260"/>
      <c r="N385" s="269"/>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59"/>
    </row>
    <row r="386" spans="7:35" ht="15">
      <c r="G386" s="257"/>
      <c r="H386" s="258"/>
      <c r="I386" s="258"/>
      <c r="J386" s="258"/>
      <c r="K386" s="268"/>
      <c r="L386" s="260"/>
      <c r="M386" s="260"/>
      <c r="N386" s="269"/>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59"/>
    </row>
    <row r="387" spans="7:35" ht="15">
      <c r="G387" s="257"/>
      <c r="H387" s="258"/>
      <c r="I387" s="258"/>
      <c r="J387" s="258"/>
      <c r="K387" s="268"/>
      <c r="L387" s="260"/>
      <c r="M387" s="260"/>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59"/>
    </row>
    <row r="388" spans="7:35" ht="15">
      <c r="G388" s="257"/>
      <c r="H388" s="258"/>
      <c r="I388" s="258"/>
      <c r="J388" s="258"/>
      <c r="K388" s="268"/>
      <c r="L388" s="260"/>
      <c r="M388" s="260"/>
      <c r="N388" s="269"/>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59"/>
    </row>
    <row r="389" spans="7:35" ht="15">
      <c r="G389" s="257"/>
      <c r="H389" s="258"/>
      <c r="I389" s="258"/>
      <c r="J389" s="258"/>
      <c r="K389" s="268"/>
      <c r="L389" s="260"/>
      <c r="M389" s="272"/>
      <c r="N389" s="269"/>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59"/>
    </row>
    <row r="390" spans="7:35" ht="15">
      <c r="G390" s="257"/>
      <c r="H390" s="258"/>
      <c r="I390" s="258"/>
      <c r="J390" s="258"/>
      <c r="K390" s="268"/>
      <c r="L390" s="260"/>
      <c r="M390" s="272"/>
      <c r="N390" s="269"/>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59"/>
    </row>
    <row r="391" spans="7:35" ht="15">
      <c r="G391" s="257"/>
      <c r="H391" s="258"/>
      <c r="I391" s="258"/>
      <c r="J391" s="258"/>
      <c r="K391" s="268"/>
      <c r="L391" s="260"/>
      <c r="M391" s="260"/>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59"/>
    </row>
    <row r="392" spans="7:35" ht="15">
      <c r="G392" s="257"/>
      <c r="H392" s="258"/>
      <c r="I392" s="258"/>
      <c r="J392" s="258"/>
      <c r="K392" s="268"/>
      <c r="L392" s="260"/>
      <c r="M392" s="260"/>
      <c r="N392" s="269"/>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59"/>
    </row>
    <row r="393" spans="7:35" ht="15">
      <c r="G393" s="257"/>
      <c r="H393" s="258"/>
      <c r="I393" s="258"/>
      <c r="J393" s="258"/>
      <c r="K393" s="268"/>
      <c r="L393" s="260"/>
      <c r="M393" s="260"/>
      <c r="N393" s="269"/>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59"/>
    </row>
    <row r="394" spans="7:35" ht="15">
      <c r="G394" s="257"/>
      <c r="H394" s="258"/>
      <c r="I394" s="258"/>
      <c r="J394" s="258"/>
      <c r="K394" s="268"/>
      <c r="L394" s="260"/>
      <c r="M394" s="260"/>
      <c r="N394" s="269"/>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59"/>
    </row>
    <row r="395" spans="7:35" ht="15">
      <c r="G395" s="257"/>
      <c r="H395" s="258"/>
      <c r="I395" s="258"/>
      <c r="J395" s="258"/>
      <c r="K395" s="268"/>
      <c r="L395" s="260"/>
      <c r="M395" s="260"/>
      <c r="N395" s="269"/>
      <c r="O395" s="269"/>
      <c r="P395" s="269"/>
      <c r="Q395" s="269"/>
      <c r="R395" s="269"/>
      <c r="S395" s="269"/>
      <c r="T395" s="269"/>
      <c r="U395" s="269"/>
      <c r="V395" s="269"/>
      <c r="W395" s="269"/>
      <c r="X395" s="269"/>
      <c r="Y395" s="269"/>
      <c r="Z395" s="269"/>
      <c r="AA395" s="269"/>
      <c r="AB395" s="269"/>
      <c r="AC395" s="269"/>
      <c r="AD395" s="269"/>
      <c r="AE395" s="269"/>
      <c r="AF395" s="269"/>
      <c r="AG395" s="269"/>
      <c r="AH395" s="269"/>
      <c r="AI395" s="259"/>
    </row>
    <row r="396" spans="7:35" ht="15">
      <c r="G396" s="257"/>
      <c r="H396" s="258"/>
      <c r="I396" s="258"/>
      <c r="J396" s="258"/>
      <c r="K396" s="268"/>
      <c r="L396" s="260"/>
      <c r="M396" s="260"/>
      <c r="N396" s="269"/>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59"/>
    </row>
    <row r="397" spans="7:35" ht="15">
      <c r="G397" s="257"/>
      <c r="H397" s="258"/>
      <c r="I397" s="258"/>
      <c r="J397" s="258"/>
      <c r="K397" s="268"/>
      <c r="L397" s="260"/>
      <c r="M397" s="260"/>
      <c r="N397" s="269"/>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59"/>
    </row>
    <row r="398" spans="7:35" ht="15">
      <c r="G398" s="257"/>
      <c r="H398" s="258"/>
      <c r="I398" s="258"/>
      <c r="J398" s="258"/>
      <c r="K398" s="268"/>
      <c r="L398" s="260"/>
      <c r="M398" s="260"/>
      <c r="N398" s="269"/>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59"/>
    </row>
    <row r="399" spans="7:35" ht="15">
      <c r="G399" s="257"/>
      <c r="H399" s="258"/>
      <c r="I399" s="258"/>
      <c r="J399" s="258"/>
      <c r="K399" s="268"/>
      <c r="L399" s="260"/>
      <c r="M399" s="260"/>
      <c r="N399" s="269"/>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59"/>
    </row>
    <row r="400" spans="7:35" ht="15">
      <c r="G400" s="257"/>
      <c r="H400" s="258"/>
      <c r="I400" s="258"/>
      <c r="J400" s="258"/>
      <c r="K400" s="268"/>
      <c r="L400" s="260"/>
      <c r="M400" s="260"/>
      <c r="N400" s="269"/>
      <c r="O400" s="269"/>
      <c r="P400" s="269"/>
      <c r="Q400" s="269"/>
      <c r="R400" s="269"/>
      <c r="S400" s="269"/>
      <c r="T400" s="269"/>
      <c r="U400" s="269"/>
      <c r="V400" s="269"/>
      <c r="W400" s="269"/>
      <c r="X400" s="269"/>
      <c r="Y400" s="269"/>
      <c r="Z400" s="269"/>
      <c r="AA400" s="269"/>
      <c r="AB400" s="269"/>
      <c r="AC400" s="269"/>
      <c r="AD400" s="269"/>
      <c r="AE400" s="269"/>
      <c r="AF400" s="269"/>
      <c r="AG400" s="269"/>
      <c r="AH400" s="269"/>
      <c r="AI400" s="259"/>
    </row>
    <row r="401" spans="7:35" ht="15">
      <c r="G401" s="257"/>
      <c r="H401" s="258"/>
      <c r="I401" s="258"/>
      <c r="J401" s="258"/>
      <c r="K401" s="259"/>
      <c r="L401" s="259"/>
      <c r="M401" s="260"/>
      <c r="N401" s="260"/>
      <c r="O401" s="260"/>
      <c r="P401" s="260"/>
      <c r="Q401" s="260"/>
      <c r="R401" s="260"/>
      <c r="S401" s="260"/>
      <c r="T401" s="260"/>
      <c r="U401" s="260"/>
      <c r="V401" s="260"/>
      <c r="W401" s="260"/>
      <c r="X401" s="260"/>
      <c r="Y401" s="260"/>
      <c r="Z401" s="260"/>
      <c r="AA401" s="260"/>
      <c r="AB401" s="260"/>
      <c r="AC401" s="260"/>
      <c r="AD401" s="260"/>
      <c r="AE401" s="260"/>
      <c r="AF401" s="260"/>
      <c r="AG401" s="259"/>
      <c r="AH401" s="259"/>
      <c r="AI401" s="259"/>
    </row>
    <row r="402" spans="7:35" ht="15">
      <c r="G402" s="257"/>
      <c r="H402" s="258"/>
      <c r="I402" s="258"/>
      <c r="J402" s="258"/>
      <c r="K402" s="259"/>
      <c r="L402" s="259"/>
      <c r="M402" s="260"/>
      <c r="N402" s="278"/>
      <c r="O402" s="278"/>
      <c r="P402" s="278"/>
      <c r="Q402" s="278"/>
      <c r="R402" s="278"/>
      <c r="S402" s="278"/>
      <c r="T402" s="278"/>
      <c r="U402" s="278"/>
      <c r="V402" s="278"/>
      <c r="W402" s="278"/>
      <c r="X402" s="278"/>
      <c r="Y402" s="278"/>
      <c r="Z402" s="278"/>
      <c r="AA402" s="278"/>
      <c r="AB402" s="278"/>
      <c r="AC402" s="278"/>
      <c r="AD402" s="278"/>
      <c r="AE402" s="278"/>
      <c r="AF402" s="278"/>
      <c r="AG402" s="269"/>
      <c r="AH402" s="269"/>
      <c r="AI402" s="259"/>
    </row>
    <row r="403" spans="7:35" ht="15">
      <c r="G403" s="257"/>
      <c r="H403" s="258"/>
      <c r="I403" s="258"/>
      <c r="J403" s="258"/>
      <c r="K403" s="268"/>
      <c r="L403" s="260"/>
      <c r="M403" s="260"/>
      <c r="N403" s="269"/>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59"/>
    </row>
    <row r="404" spans="7:35" ht="15">
      <c r="G404" s="257"/>
      <c r="H404" s="258"/>
      <c r="I404" s="258"/>
      <c r="J404" s="258"/>
      <c r="K404" s="268"/>
      <c r="L404" s="260"/>
      <c r="M404" s="260"/>
      <c r="N404" s="269"/>
      <c r="O404" s="269"/>
      <c r="P404" s="269"/>
      <c r="Q404" s="269"/>
      <c r="R404" s="269"/>
      <c r="S404" s="269"/>
      <c r="T404" s="269"/>
      <c r="U404" s="269"/>
      <c r="V404" s="269"/>
      <c r="W404" s="269"/>
      <c r="X404" s="269"/>
      <c r="Y404" s="269"/>
      <c r="Z404" s="269"/>
      <c r="AA404" s="269"/>
      <c r="AB404" s="269"/>
      <c r="AC404" s="269"/>
      <c r="AD404" s="269"/>
      <c r="AE404" s="269"/>
      <c r="AF404" s="269"/>
      <c r="AG404" s="269"/>
      <c r="AH404" s="269"/>
      <c r="AI404" s="259"/>
    </row>
    <row r="405" spans="7:35" ht="15">
      <c r="G405" s="257"/>
      <c r="H405" s="258"/>
      <c r="I405" s="258"/>
      <c r="J405" s="258"/>
      <c r="K405" s="268"/>
      <c r="L405" s="260"/>
      <c r="M405" s="260"/>
      <c r="N405" s="269"/>
      <c r="O405" s="269"/>
      <c r="P405" s="269"/>
      <c r="Q405" s="269"/>
      <c r="R405" s="269"/>
      <c r="S405" s="269"/>
      <c r="T405" s="269"/>
      <c r="U405" s="269"/>
      <c r="V405" s="269"/>
      <c r="W405" s="269"/>
      <c r="X405" s="269"/>
      <c r="Y405" s="269"/>
      <c r="Z405" s="269"/>
      <c r="AA405" s="269"/>
      <c r="AB405" s="269"/>
      <c r="AC405" s="269"/>
      <c r="AD405" s="269"/>
      <c r="AE405" s="269"/>
      <c r="AF405" s="269"/>
      <c r="AG405" s="269"/>
      <c r="AH405" s="269"/>
      <c r="AI405" s="259"/>
    </row>
    <row r="406" spans="7:35" ht="15">
      <c r="G406" s="257"/>
      <c r="H406" s="258"/>
      <c r="I406" s="258"/>
      <c r="J406" s="258"/>
      <c r="K406" s="268"/>
      <c r="L406" s="260"/>
      <c r="M406" s="260"/>
      <c r="N406" s="269"/>
      <c r="O406" s="269"/>
      <c r="P406" s="269"/>
      <c r="Q406" s="269"/>
      <c r="R406" s="269"/>
      <c r="S406" s="269"/>
      <c r="T406" s="269"/>
      <c r="U406" s="269"/>
      <c r="V406" s="269"/>
      <c r="W406" s="269"/>
      <c r="X406" s="269"/>
      <c r="Y406" s="269"/>
      <c r="Z406" s="269"/>
      <c r="AA406" s="269"/>
      <c r="AB406" s="269"/>
      <c r="AC406" s="269"/>
      <c r="AD406" s="269"/>
      <c r="AE406" s="269"/>
      <c r="AF406" s="269"/>
      <c r="AG406" s="269"/>
      <c r="AH406" s="269"/>
      <c r="AI406" s="259"/>
    </row>
    <row r="407" spans="7:35" ht="15">
      <c r="G407" s="257"/>
      <c r="H407" s="258"/>
      <c r="I407" s="258"/>
      <c r="J407" s="258"/>
      <c r="K407" s="268"/>
      <c r="L407" s="260"/>
      <c r="M407" s="260"/>
      <c r="N407" s="269"/>
      <c r="O407" s="269"/>
      <c r="P407" s="269"/>
      <c r="Q407" s="269"/>
      <c r="R407" s="269"/>
      <c r="S407" s="269"/>
      <c r="T407" s="269"/>
      <c r="U407" s="269"/>
      <c r="V407" s="269"/>
      <c r="W407" s="269"/>
      <c r="X407" s="269"/>
      <c r="Y407" s="269"/>
      <c r="Z407" s="269"/>
      <c r="AA407" s="269"/>
      <c r="AB407" s="269"/>
      <c r="AC407" s="269"/>
      <c r="AD407" s="269"/>
      <c r="AE407" s="269"/>
      <c r="AF407" s="269"/>
      <c r="AG407" s="269"/>
      <c r="AH407" s="269"/>
      <c r="AI407" s="259"/>
    </row>
    <row r="408" spans="7:35" ht="15">
      <c r="G408" s="257"/>
      <c r="H408" s="258"/>
      <c r="I408" s="258"/>
      <c r="J408" s="258"/>
      <c r="K408" s="268"/>
      <c r="L408" s="260"/>
      <c r="M408" s="260"/>
      <c r="N408" s="269"/>
      <c r="O408" s="269"/>
      <c r="P408" s="269"/>
      <c r="Q408" s="269"/>
      <c r="R408" s="269"/>
      <c r="S408" s="269"/>
      <c r="T408" s="269"/>
      <c r="U408" s="269"/>
      <c r="V408" s="269"/>
      <c r="W408" s="269"/>
      <c r="X408" s="269"/>
      <c r="Y408" s="269"/>
      <c r="Z408" s="269"/>
      <c r="AA408" s="269"/>
      <c r="AB408" s="269"/>
      <c r="AC408" s="269"/>
      <c r="AD408" s="269"/>
      <c r="AE408" s="269"/>
      <c r="AF408" s="269"/>
      <c r="AG408" s="269"/>
      <c r="AH408" s="269"/>
      <c r="AI408" s="259"/>
    </row>
    <row r="409" spans="7:35" ht="15">
      <c r="G409" s="257"/>
      <c r="H409" s="258"/>
      <c r="I409" s="258"/>
      <c r="J409" s="258"/>
      <c r="K409" s="268"/>
      <c r="L409" s="260"/>
      <c r="M409" s="260"/>
      <c r="N409" s="269"/>
      <c r="O409" s="269"/>
      <c r="P409" s="269"/>
      <c r="Q409" s="269"/>
      <c r="R409" s="269"/>
      <c r="S409" s="269"/>
      <c r="T409" s="269"/>
      <c r="U409" s="269"/>
      <c r="V409" s="269"/>
      <c r="W409" s="269"/>
      <c r="X409" s="269"/>
      <c r="Y409" s="269"/>
      <c r="Z409" s="269"/>
      <c r="AA409" s="269"/>
      <c r="AB409" s="269"/>
      <c r="AC409" s="269"/>
      <c r="AD409" s="269"/>
      <c r="AE409" s="269"/>
      <c r="AF409" s="269"/>
      <c r="AG409" s="269"/>
      <c r="AH409" s="269"/>
      <c r="AI409" s="259"/>
    </row>
    <row r="410" spans="7:35" ht="15">
      <c r="G410" s="257"/>
      <c r="H410" s="258"/>
      <c r="I410" s="258"/>
      <c r="J410" s="258"/>
      <c r="K410" s="268"/>
      <c r="L410" s="260"/>
      <c r="M410" s="260"/>
      <c r="N410" s="269"/>
      <c r="O410" s="269"/>
      <c r="P410" s="269"/>
      <c r="Q410" s="269"/>
      <c r="R410" s="269"/>
      <c r="S410" s="269"/>
      <c r="T410" s="269"/>
      <c r="U410" s="269"/>
      <c r="V410" s="269"/>
      <c r="W410" s="269"/>
      <c r="X410" s="269"/>
      <c r="Y410" s="269"/>
      <c r="Z410" s="269"/>
      <c r="AA410" s="269"/>
      <c r="AB410" s="269"/>
      <c r="AC410" s="269"/>
      <c r="AD410" s="269"/>
      <c r="AE410" s="269"/>
      <c r="AF410" s="269"/>
      <c r="AG410" s="269"/>
      <c r="AH410" s="269"/>
      <c r="AI410" s="259"/>
    </row>
    <row r="411" spans="7:35" ht="15">
      <c r="G411" s="257"/>
      <c r="H411" s="258"/>
      <c r="I411" s="258"/>
      <c r="J411" s="258"/>
      <c r="K411" s="268"/>
      <c r="L411" s="260"/>
      <c r="M411" s="272"/>
      <c r="N411" s="269"/>
      <c r="O411" s="269"/>
      <c r="P411" s="269"/>
      <c r="Q411" s="269"/>
      <c r="R411" s="269"/>
      <c r="S411" s="269"/>
      <c r="T411" s="269"/>
      <c r="U411" s="269"/>
      <c r="V411" s="269"/>
      <c r="W411" s="269"/>
      <c r="X411" s="269"/>
      <c r="Y411" s="269"/>
      <c r="Z411" s="269"/>
      <c r="AA411" s="269"/>
      <c r="AB411" s="269"/>
      <c r="AC411" s="269"/>
      <c r="AD411" s="269"/>
      <c r="AE411" s="269"/>
      <c r="AF411" s="269"/>
      <c r="AG411" s="269"/>
      <c r="AH411" s="269"/>
      <c r="AI411" s="259"/>
    </row>
    <row r="412" spans="7:35" ht="15">
      <c r="G412" s="257"/>
      <c r="H412" s="258"/>
      <c r="I412" s="258"/>
      <c r="J412" s="258"/>
      <c r="K412" s="268"/>
      <c r="L412" s="260"/>
      <c r="M412" s="272"/>
      <c r="N412" s="269"/>
      <c r="O412" s="269"/>
      <c r="P412" s="269"/>
      <c r="Q412" s="269"/>
      <c r="R412" s="269"/>
      <c r="S412" s="269"/>
      <c r="T412" s="269"/>
      <c r="U412" s="269"/>
      <c r="V412" s="269"/>
      <c r="W412" s="269"/>
      <c r="X412" s="269"/>
      <c r="Y412" s="269"/>
      <c r="Z412" s="269"/>
      <c r="AA412" s="269"/>
      <c r="AB412" s="269"/>
      <c r="AC412" s="269"/>
      <c r="AD412" s="269"/>
      <c r="AE412" s="269"/>
      <c r="AF412" s="269"/>
      <c r="AG412" s="269"/>
      <c r="AH412" s="269"/>
      <c r="AI412" s="259"/>
    </row>
    <row r="413" spans="7:35" ht="15">
      <c r="G413" s="257"/>
      <c r="H413" s="258"/>
      <c r="I413" s="258"/>
      <c r="J413" s="258"/>
      <c r="K413" s="268"/>
      <c r="L413" s="260"/>
      <c r="M413" s="260"/>
      <c r="N413" s="269"/>
      <c r="O413" s="269"/>
      <c r="P413" s="269"/>
      <c r="Q413" s="269"/>
      <c r="R413" s="269"/>
      <c r="S413" s="269"/>
      <c r="T413" s="269"/>
      <c r="U413" s="269"/>
      <c r="V413" s="269"/>
      <c r="W413" s="269"/>
      <c r="X413" s="269"/>
      <c r="Y413" s="269"/>
      <c r="Z413" s="269"/>
      <c r="AA413" s="269"/>
      <c r="AB413" s="269"/>
      <c r="AC413" s="269"/>
      <c r="AD413" s="269"/>
      <c r="AE413" s="269"/>
      <c r="AF413" s="269"/>
      <c r="AG413" s="269"/>
      <c r="AH413" s="269"/>
      <c r="AI413" s="259"/>
    </row>
    <row r="414" spans="7:35" ht="15">
      <c r="G414" s="257"/>
      <c r="H414" s="258"/>
      <c r="I414" s="258"/>
      <c r="J414" s="258"/>
      <c r="K414" s="268"/>
      <c r="L414" s="260"/>
      <c r="M414" s="260"/>
      <c r="N414" s="269"/>
      <c r="O414" s="269"/>
      <c r="P414" s="269"/>
      <c r="Q414" s="269"/>
      <c r="R414" s="269"/>
      <c r="S414" s="269"/>
      <c r="T414" s="269"/>
      <c r="U414" s="269"/>
      <c r="V414" s="269"/>
      <c r="W414" s="269"/>
      <c r="X414" s="269"/>
      <c r="Y414" s="269"/>
      <c r="Z414" s="269"/>
      <c r="AA414" s="269"/>
      <c r="AB414" s="269"/>
      <c r="AC414" s="269"/>
      <c r="AD414" s="269"/>
      <c r="AE414" s="269"/>
      <c r="AF414" s="269"/>
      <c r="AG414" s="269"/>
      <c r="AH414" s="269"/>
      <c r="AI414" s="259"/>
    </row>
    <row r="415" spans="7:35" ht="15">
      <c r="G415" s="257"/>
      <c r="H415" s="258"/>
      <c r="I415" s="258"/>
      <c r="J415" s="258"/>
      <c r="K415" s="268"/>
      <c r="L415" s="260"/>
      <c r="M415" s="260"/>
      <c r="N415" s="269"/>
      <c r="O415" s="269"/>
      <c r="P415" s="269"/>
      <c r="Q415" s="269"/>
      <c r="R415" s="269"/>
      <c r="S415" s="269"/>
      <c r="T415" s="269"/>
      <c r="U415" s="269"/>
      <c r="V415" s="269"/>
      <c r="W415" s="269"/>
      <c r="X415" s="269"/>
      <c r="Y415" s="269"/>
      <c r="Z415" s="269"/>
      <c r="AA415" s="269"/>
      <c r="AB415" s="269"/>
      <c r="AC415" s="269"/>
      <c r="AD415" s="269"/>
      <c r="AE415" s="269"/>
      <c r="AF415" s="269"/>
      <c r="AG415" s="269"/>
      <c r="AH415" s="269"/>
      <c r="AI415" s="259"/>
    </row>
    <row r="416" spans="7:35" ht="15">
      <c r="G416" s="257"/>
      <c r="H416" s="258"/>
      <c r="I416" s="258"/>
      <c r="J416" s="258"/>
      <c r="K416" s="268"/>
      <c r="L416" s="260"/>
      <c r="M416" s="260"/>
      <c r="N416" s="269"/>
      <c r="O416" s="269"/>
      <c r="P416" s="269"/>
      <c r="Q416" s="269"/>
      <c r="R416" s="269"/>
      <c r="S416" s="269"/>
      <c r="T416" s="269"/>
      <c r="U416" s="269"/>
      <c r="V416" s="269"/>
      <c r="W416" s="269"/>
      <c r="X416" s="269"/>
      <c r="Y416" s="269"/>
      <c r="Z416" s="269"/>
      <c r="AA416" s="269"/>
      <c r="AB416" s="269"/>
      <c r="AC416" s="269"/>
      <c r="AD416" s="269"/>
      <c r="AE416" s="269"/>
      <c r="AF416" s="269"/>
      <c r="AG416" s="269"/>
      <c r="AH416" s="269"/>
      <c r="AI416" s="259"/>
    </row>
    <row r="417" spans="7:35" ht="15">
      <c r="G417" s="257"/>
      <c r="H417" s="258"/>
      <c r="I417" s="258"/>
      <c r="J417" s="258"/>
      <c r="K417" s="268"/>
      <c r="L417" s="260"/>
      <c r="M417" s="260"/>
      <c r="N417" s="269"/>
      <c r="O417" s="269"/>
      <c r="P417" s="269"/>
      <c r="Q417" s="269"/>
      <c r="R417" s="269"/>
      <c r="S417" s="269"/>
      <c r="T417" s="269"/>
      <c r="U417" s="269"/>
      <c r="V417" s="269"/>
      <c r="W417" s="269"/>
      <c r="X417" s="269"/>
      <c r="Y417" s="269"/>
      <c r="Z417" s="269"/>
      <c r="AA417" s="269"/>
      <c r="AB417" s="269"/>
      <c r="AC417" s="269"/>
      <c r="AD417" s="269"/>
      <c r="AE417" s="269"/>
      <c r="AF417" s="269"/>
      <c r="AG417" s="269"/>
      <c r="AH417" s="269"/>
      <c r="AI417" s="259"/>
    </row>
    <row r="418" spans="7:35" ht="15">
      <c r="G418" s="257"/>
      <c r="H418" s="258"/>
      <c r="I418" s="258"/>
      <c r="J418" s="258"/>
      <c r="K418" s="268"/>
      <c r="L418" s="260"/>
      <c r="M418" s="260"/>
      <c r="N418" s="269"/>
      <c r="O418" s="269"/>
      <c r="P418" s="269"/>
      <c r="Q418" s="269"/>
      <c r="R418" s="269"/>
      <c r="S418" s="269"/>
      <c r="T418" s="269"/>
      <c r="U418" s="269"/>
      <c r="V418" s="269"/>
      <c r="W418" s="269"/>
      <c r="X418" s="269"/>
      <c r="Y418" s="269"/>
      <c r="Z418" s="269"/>
      <c r="AA418" s="269"/>
      <c r="AB418" s="269"/>
      <c r="AC418" s="269"/>
      <c r="AD418" s="269"/>
      <c r="AE418" s="269"/>
      <c r="AF418" s="269"/>
      <c r="AG418" s="269"/>
      <c r="AH418" s="269"/>
      <c r="AI418" s="259"/>
    </row>
    <row r="419" spans="7:35" ht="15">
      <c r="G419" s="257"/>
      <c r="H419" s="258"/>
      <c r="I419" s="258"/>
      <c r="J419" s="258"/>
      <c r="K419" s="268"/>
      <c r="L419" s="260"/>
      <c r="M419" s="260"/>
      <c r="N419" s="269"/>
      <c r="O419" s="269"/>
      <c r="P419" s="269"/>
      <c r="Q419" s="269"/>
      <c r="R419" s="269"/>
      <c r="S419" s="269"/>
      <c r="T419" s="269"/>
      <c r="U419" s="269"/>
      <c r="V419" s="269"/>
      <c r="W419" s="269"/>
      <c r="X419" s="269"/>
      <c r="Y419" s="269"/>
      <c r="Z419" s="269"/>
      <c r="AA419" s="269"/>
      <c r="AB419" s="269"/>
      <c r="AC419" s="269"/>
      <c r="AD419" s="269"/>
      <c r="AE419" s="269"/>
      <c r="AF419" s="269"/>
      <c r="AG419" s="269"/>
      <c r="AH419" s="269"/>
      <c r="AI419" s="259"/>
    </row>
    <row r="420" spans="7:35" ht="15">
      <c r="G420" s="257"/>
      <c r="H420" s="258"/>
      <c r="I420" s="258"/>
      <c r="J420" s="258"/>
      <c r="K420" s="268"/>
      <c r="L420" s="260"/>
      <c r="M420" s="260"/>
      <c r="N420" s="269"/>
      <c r="O420" s="269"/>
      <c r="P420" s="269"/>
      <c r="Q420" s="269"/>
      <c r="R420" s="269"/>
      <c r="S420" s="269"/>
      <c r="T420" s="269"/>
      <c r="U420" s="269"/>
      <c r="V420" s="269"/>
      <c r="W420" s="269"/>
      <c r="X420" s="269"/>
      <c r="Y420" s="269"/>
      <c r="Z420" s="269"/>
      <c r="AA420" s="269"/>
      <c r="AB420" s="269"/>
      <c r="AC420" s="269"/>
      <c r="AD420" s="269"/>
      <c r="AE420" s="269"/>
      <c r="AF420" s="269"/>
      <c r="AG420" s="269"/>
      <c r="AH420" s="269"/>
      <c r="AI420" s="259"/>
    </row>
    <row r="421" spans="7:35" ht="15">
      <c r="G421" s="257"/>
      <c r="H421" s="258"/>
      <c r="I421" s="258"/>
      <c r="J421" s="258"/>
      <c r="K421" s="268"/>
      <c r="L421" s="260"/>
      <c r="M421" s="260"/>
      <c r="N421" s="269"/>
      <c r="O421" s="269"/>
      <c r="P421" s="269"/>
      <c r="Q421" s="269"/>
      <c r="R421" s="269"/>
      <c r="S421" s="269"/>
      <c r="T421" s="269"/>
      <c r="U421" s="269"/>
      <c r="V421" s="269"/>
      <c r="W421" s="269"/>
      <c r="X421" s="269"/>
      <c r="Y421" s="269"/>
      <c r="Z421" s="269"/>
      <c r="AA421" s="269"/>
      <c r="AB421" s="269"/>
      <c r="AC421" s="269"/>
      <c r="AD421" s="269"/>
      <c r="AE421" s="269"/>
      <c r="AF421" s="269"/>
      <c r="AG421" s="269"/>
      <c r="AH421" s="269"/>
      <c r="AI421" s="259"/>
    </row>
    <row r="422" spans="7:35" ht="15">
      <c r="G422" s="257"/>
      <c r="H422" s="258"/>
      <c r="I422" s="258"/>
      <c r="J422" s="258"/>
      <c r="K422" s="268"/>
      <c r="L422" s="260"/>
      <c r="M422" s="260"/>
      <c r="N422" s="269"/>
      <c r="O422" s="269"/>
      <c r="P422" s="269"/>
      <c r="Q422" s="269"/>
      <c r="R422" s="269"/>
      <c r="S422" s="269"/>
      <c r="T422" s="269"/>
      <c r="U422" s="269"/>
      <c r="V422" s="269"/>
      <c r="W422" s="269"/>
      <c r="X422" s="269"/>
      <c r="Y422" s="269"/>
      <c r="Z422" s="269"/>
      <c r="AA422" s="269"/>
      <c r="AB422" s="269"/>
      <c r="AC422" s="269"/>
      <c r="AD422" s="269"/>
      <c r="AE422" s="269"/>
      <c r="AF422" s="269"/>
      <c r="AG422" s="269"/>
      <c r="AH422" s="269"/>
      <c r="AI422" s="259"/>
    </row>
    <row r="423" spans="7:35" ht="15">
      <c r="G423" s="257"/>
      <c r="H423" s="258"/>
      <c r="I423" s="258"/>
      <c r="J423" s="258"/>
      <c r="K423" s="259"/>
      <c r="L423" s="259"/>
      <c r="M423" s="260"/>
      <c r="N423" s="260"/>
      <c r="O423" s="260"/>
      <c r="P423" s="260"/>
      <c r="Q423" s="260"/>
      <c r="R423" s="260"/>
      <c r="S423" s="260"/>
      <c r="T423" s="260"/>
      <c r="U423" s="260"/>
      <c r="V423" s="260"/>
      <c r="W423" s="260"/>
      <c r="X423" s="260"/>
      <c r="Y423" s="260"/>
      <c r="Z423" s="260"/>
      <c r="AA423" s="260"/>
      <c r="AB423" s="260"/>
      <c r="AC423" s="260"/>
      <c r="AD423" s="260"/>
      <c r="AE423" s="260"/>
      <c r="AF423" s="260"/>
      <c r="AG423" s="259"/>
      <c r="AH423" s="259"/>
      <c r="AI423" s="259"/>
    </row>
    <row r="424" spans="7:35" ht="15">
      <c r="G424" s="257"/>
      <c r="H424" s="258"/>
      <c r="I424" s="258"/>
      <c r="J424" s="258"/>
      <c r="K424" s="259"/>
      <c r="L424" s="259"/>
      <c r="M424" s="260"/>
      <c r="N424" s="278"/>
      <c r="O424" s="278"/>
      <c r="P424" s="278"/>
      <c r="Q424" s="278"/>
      <c r="R424" s="278"/>
      <c r="S424" s="278"/>
      <c r="T424" s="278"/>
      <c r="U424" s="278"/>
      <c r="V424" s="278"/>
      <c r="W424" s="278"/>
      <c r="X424" s="278"/>
      <c r="Y424" s="278"/>
      <c r="Z424" s="278"/>
      <c r="AA424" s="278"/>
      <c r="AB424" s="278"/>
      <c r="AC424" s="278"/>
      <c r="AD424" s="278"/>
      <c r="AE424" s="278"/>
      <c r="AF424" s="278"/>
      <c r="AG424" s="269"/>
      <c r="AH424" s="269"/>
      <c r="AI424" s="259"/>
    </row>
    <row r="425" spans="7:35" ht="15">
      <c r="G425" s="257"/>
      <c r="H425" s="258"/>
      <c r="I425" s="258"/>
      <c r="J425" s="258"/>
      <c r="K425" s="268"/>
      <c r="L425" s="260"/>
      <c r="M425" s="260"/>
      <c r="N425" s="269"/>
      <c r="O425" s="269"/>
      <c r="P425" s="269"/>
      <c r="Q425" s="269"/>
      <c r="R425" s="269"/>
      <c r="S425" s="269"/>
      <c r="T425" s="269"/>
      <c r="U425" s="269"/>
      <c r="V425" s="269"/>
      <c r="W425" s="269"/>
      <c r="X425" s="269"/>
      <c r="Y425" s="269"/>
      <c r="Z425" s="269"/>
      <c r="AA425" s="269"/>
      <c r="AB425" s="269"/>
      <c r="AC425" s="269"/>
      <c r="AD425" s="269"/>
      <c r="AE425" s="269"/>
      <c r="AF425" s="269"/>
      <c r="AG425" s="269"/>
      <c r="AH425" s="269"/>
      <c r="AI425" s="259"/>
    </row>
    <row r="426" spans="7:35" ht="15">
      <c r="G426" s="257"/>
      <c r="H426" s="258"/>
      <c r="I426" s="258"/>
      <c r="J426" s="258"/>
      <c r="K426" s="268"/>
      <c r="L426" s="260"/>
      <c r="M426" s="260"/>
      <c r="N426" s="269"/>
      <c r="O426" s="269"/>
      <c r="P426" s="269"/>
      <c r="Q426" s="269"/>
      <c r="R426" s="269"/>
      <c r="S426" s="269"/>
      <c r="T426" s="269"/>
      <c r="U426" s="269"/>
      <c r="V426" s="269"/>
      <c r="W426" s="269"/>
      <c r="X426" s="269"/>
      <c r="Y426" s="269"/>
      <c r="Z426" s="269"/>
      <c r="AA426" s="269"/>
      <c r="AB426" s="269"/>
      <c r="AC426" s="269"/>
      <c r="AD426" s="269"/>
      <c r="AE426" s="269"/>
      <c r="AF426" s="269"/>
      <c r="AG426" s="269"/>
      <c r="AH426" s="269"/>
      <c r="AI426" s="259"/>
    </row>
    <row r="427" spans="7:35" ht="15">
      <c r="G427" s="257"/>
      <c r="H427" s="258"/>
      <c r="I427" s="258"/>
      <c r="J427" s="258"/>
      <c r="K427" s="268"/>
      <c r="L427" s="260"/>
      <c r="M427" s="260"/>
      <c r="N427" s="269"/>
      <c r="O427" s="269"/>
      <c r="P427" s="269"/>
      <c r="Q427" s="269"/>
      <c r="R427" s="269"/>
      <c r="S427" s="269"/>
      <c r="T427" s="269"/>
      <c r="U427" s="269"/>
      <c r="V427" s="269"/>
      <c r="W427" s="269"/>
      <c r="X427" s="269"/>
      <c r="Y427" s="269"/>
      <c r="Z427" s="269"/>
      <c r="AA427" s="269"/>
      <c r="AB427" s="269"/>
      <c r="AC427" s="269"/>
      <c r="AD427" s="269"/>
      <c r="AE427" s="269"/>
      <c r="AF427" s="269"/>
      <c r="AG427" s="269"/>
      <c r="AH427" s="269"/>
      <c r="AI427" s="259"/>
    </row>
    <row r="428" spans="7:35" ht="15">
      <c r="G428" s="257"/>
      <c r="H428" s="258"/>
      <c r="I428" s="258"/>
      <c r="J428" s="258"/>
      <c r="K428" s="268"/>
      <c r="L428" s="260"/>
      <c r="M428" s="260"/>
      <c r="N428" s="269"/>
      <c r="O428" s="269"/>
      <c r="P428" s="269"/>
      <c r="Q428" s="269"/>
      <c r="R428" s="269"/>
      <c r="S428" s="269"/>
      <c r="T428" s="269"/>
      <c r="U428" s="269"/>
      <c r="V428" s="269"/>
      <c r="W428" s="269"/>
      <c r="X428" s="269"/>
      <c r="Y428" s="269"/>
      <c r="Z428" s="269"/>
      <c r="AA428" s="269"/>
      <c r="AB428" s="269"/>
      <c r="AC428" s="269"/>
      <c r="AD428" s="269"/>
      <c r="AE428" s="269"/>
      <c r="AF428" s="269"/>
      <c r="AG428" s="269"/>
      <c r="AH428" s="269"/>
      <c r="AI428" s="259"/>
    </row>
    <row r="429" spans="7:35" ht="15">
      <c r="G429" s="257"/>
      <c r="H429" s="258"/>
      <c r="I429" s="258"/>
      <c r="J429" s="258"/>
      <c r="K429" s="268"/>
      <c r="L429" s="260"/>
      <c r="M429" s="260"/>
      <c r="N429" s="269"/>
      <c r="O429" s="269"/>
      <c r="P429" s="269"/>
      <c r="Q429" s="269"/>
      <c r="R429" s="269"/>
      <c r="S429" s="269"/>
      <c r="T429" s="269"/>
      <c r="U429" s="269"/>
      <c r="V429" s="269"/>
      <c r="W429" s="269"/>
      <c r="X429" s="269"/>
      <c r="Y429" s="269"/>
      <c r="Z429" s="269"/>
      <c r="AA429" s="269"/>
      <c r="AB429" s="269"/>
      <c r="AC429" s="269"/>
      <c r="AD429" s="269"/>
      <c r="AE429" s="269"/>
      <c r="AF429" s="269"/>
      <c r="AG429" s="269"/>
      <c r="AH429" s="269"/>
      <c r="AI429" s="259"/>
    </row>
    <row r="430" spans="7:35" ht="15">
      <c r="G430" s="257"/>
      <c r="H430" s="258"/>
      <c r="I430" s="258"/>
      <c r="J430" s="258"/>
      <c r="K430" s="268"/>
      <c r="L430" s="260"/>
      <c r="M430" s="260"/>
      <c r="N430" s="269"/>
      <c r="O430" s="269"/>
      <c r="P430" s="269"/>
      <c r="Q430" s="269"/>
      <c r="R430" s="269"/>
      <c r="S430" s="269"/>
      <c r="T430" s="269"/>
      <c r="U430" s="269"/>
      <c r="V430" s="269"/>
      <c r="W430" s="269"/>
      <c r="X430" s="269"/>
      <c r="Y430" s="269"/>
      <c r="Z430" s="269"/>
      <c r="AA430" s="269"/>
      <c r="AB430" s="269"/>
      <c r="AC430" s="269"/>
      <c r="AD430" s="269"/>
      <c r="AE430" s="269"/>
      <c r="AF430" s="269"/>
      <c r="AG430" s="269"/>
      <c r="AH430" s="269"/>
      <c r="AI430" s="259"/>
    </row>
    <row r="431" spans="7:35" ht="15">
      <c r="G431" s="257"/>
      <c r="H431" s="258"/>
      <c r="I431" s="258"/>
      <c r="J431" s="258"/>
      <c r="K431" s="268"/>
      <c r="L431" s="260"/>
      <c r="M431" s="260"/>
      <c r="N431" s="269"/>
      <c r="O431" s="269"/>
      <c r="P431" s="269"/>
      <c r="Q431" s="269"/>
      <c r="R431" s="269"/>
      <c r="S431" s="269"/>
      <c r="T431" s="269"/>
      <c r="U431" s="269"/>
      <c r="V431" s="269"/>
      <c r="W431" s="269"/>
      <c r="X431" s="269"/>
      <c r="Y431" s="269"/>
      <c r="Z431" s="269"/>
      <c r="AA431" s="269"/>
      <c r="AB431" s="269"/>
      <c r="AC431" s="269"/>
      <c r="AD431" s="269"/>
      <c r="AE431" s="269"/>
      <c r="AF431" s="269"/>
      <c r="AG431" s="269"/>
      <c r="AH431" s="269"/>
      <c r="AI431" s="259"/>
    </row>
    <row r="432" spans="7:35" ht="15">
      <c r="G432" s="257"/>
      <c r="H432" s="258"/>
      <c r="I432" s="258"/>
      <c r="J432" s="258"/>
      <c r="K432" s="268"/>
      <c r="L432" s="260"/>
      <c r="M432" s="260"/>
      <c r="N432" s="269"/>
      <c r="O432" s="269"/>
      <c r="P432" s="269"/>
      <c r="Q432" s="269"/>
      <c r="R432" s="269"/>
      <c r="S432" s="269"/>
      <c r="T432" s="269"/>
      <c r="U432" s="269"/>
      <c r="V432" s="269"/>
      <c r="W432" s="269"/>
      <c r="X432" s="269"/>
      <c r="Y432" s="269"/>
      <c r="Z432" s="269"/>
      <c r="AA432" s="269"/>
      <c r="AB432" s="269"/>
      <c r="AC432" s="269"/>
      <c r="AD432" s="269"/>
      <c r="AE432" s="269"/>
      <c r="AF432" s="269"/>
      <c r="AG432" s="269"/>
      <c r="AH432" s="269"/>
      <c r="AI432" s="259"/>
    </row>
    <row r="433" spans="7:35" ht="15">
      <c r="G433" s="257"/>
      <c r="H433" s="258"/>
      <c r="I433" s="258"/>
      <c r="J433" s="258"/>
      <c r="K433" s="268"/>
      <c r="L433" s="260"/>
      <c r="M433" s="272"/>
      <c r="N433" s="269"/>
      <c r="O433" s="269"/>
      <c r="P433" s="269"/>
      <c r="Q433" s="269"/>
      <c r="R433" s="269"/>
      <c r="S433" s="269"/>
      <c r="T433" s="269"/>
      <c r="U433" s="269"/>
      <c r="V433" s="269"/>
      <c r="W433" s="269"/>
      <c r="X433" s="269"/>
      <c r="Y433" s="269"/>
      <c r="Z433" s="269"/>
      <c r="AA433" s="269"/>
      <c r="AB433" s="269"/>
      <c r="AC433" s="269"/>
      <c r="AD433" s="269"/>
      <c r="AE433" s="269"/>
      <c r="AF433" s="269"/>
      <c r="AG433" s="269"/>
      <c r="AH433" s="269"/>
      <c r="AI433" s="259"/>
    </row>
    <row r="434" spans="7:35" ht="15">
      <c r="G434" s="257"/>
      <c r="H434" s="258"/>
      <c r="I434" s="258"/>
      <c r="J434" s="258"/>
      <c r="K434" s="268"/>
      <c r="L434" s="260"/>
      <c r="M434" s="272"/>
      <c r="N434" s="269"/>
      <c r="O434" s="269"/>
      <c r="P434" s="269"/>
      <c r="Q434" s="269"/>
      <c r="R434" s="269"/>
      <c r="S434" s="269"/>
      <c r="T434" s="269"/>
      <c r="U434" s="269"/>
      <c r="V434" s="269"/>
      <c r="W434" s="269"/>
      <c r="X434" s="269"/>
      <c r="Y434" s="269"/>
      <c r="Z434" s="269"/>
      <c r="AA434" s="269"/>
      <c r="AB434" s="269"/>
      <c r="AC434" s="269"/>
      <c r="AD434" s="269"/>
      <c r="AE434" s="269"/>
      <c r="AF434" s="269"/>
      <c r="AG434" s="269"/>
      <c r="AH434" s="269"/>
      <c r="AI434" s="259"/>
    </row>
    <row r="435" spans="7:35" ht="15">
      <c r="G435" s="257"/>
      <c r="H435" s="258"/>
      <c r="I435" s="258"/>
      <c r="J435" s="258"/>
      <c r="K435" s="268"/>
      <c r="L435" s="260"/>
      <c r="M435" s="260"/>
      <c r="N435" s="269"/>
      <c r="O435" s="269"/>
      <c r="P435" s="269"/>
      <c r="Q435" s="269"/>
      <c r="R435" s="269"/>
      <c r="S435" s="269"/>
      <c r="T435" s="269"/>
      <c r="U435" s="269"/>
      <c r="V435" s="269"/>
      <c r="W435" s="269"/>
      <c r="X435" s="269"/>
      <c r="Y435" s="269"/>
      <c r="Z435" s="269"/>
      <c r="AA435" s="269"/>
      <c r="AB435" s="269"/>
      <c r="AC435" s="269"/>
      <c r="AD435" s="269"/>
      <c r="AE435" s="269"/>
      <c r="AF435" s="269"/>
      <c r="AG435" s="269"/>
      <c r="AH435" s="269"/>
      <c r="AI435" s="259"/>
    </row>
    <row r="436" spans="7:35" ht="15">
      <c r="G436" s="257"/>
      <c r="H436" s="258"/>
      <c r="I436" s="258"/>
      <c r="J436" s="258"/>
      <c r="K436" s="268"/>
      <c r="L436" s="260"/>
      <c r="M436" s="260"/>
      <c r="N436" s="269"/>
      <c r="O436" s="269"/>
      <c r="P436" s="269"/>
      <c r="Q436" s="269"/>
      <c r="R436" s="269"/>
      <c r="S436" s="269"/>
      <c r="T436" s="269"/>
      <c r="U436" s="269"/>
      <c r="V436" s="269"/>
      <c r="W436" s="269"/>
      <c r="X436" s="269"/>
      <c r="Y436" s="269"/>
      <c r="Z436" s="269"/>
      <c r="AA436" s="269"/>
      <c r="AB436" s="269"/>
      <c r="AC436" s="269"/>
      <c r="AD436" s="269"/>
      <c r="AE436" s="269"/>
      <c r="AF436" s="269"/>
      <c r="AG436" s="269"/>
      <c r="AH436" s="269"/>
      <c r="AI436" s="259"/>
    </row>
    <row r="437" spans="7:35" ht="15">
      <c r="G437" s="257"/>
      <c r="H437" s="258"/>
      <c r="I437" s="258"/>
      <c r="J437" s="258"/>
      <c r="K437" s="268"/>
      <c r="L437" s="260"/>
      <c r="M437" s="260"/>
      <c r="N437" s="269"/>
      <c r="O437" s="269"/>
      <c r="P437" s="269"/>
      <c r="Q437" s="269"/>
      <c r="R437" s="269"/>
      <c r="S437" s="269"/>
      <c r="T437" s="269"/>
      <c r="U437" s="269"/>
      <c r="V437" s="269"/>
      <c r="W437" s="269"/>
      <c r="X437" s="269"/>
      <c r="Y437" s="269"/>
      <c r="Z437" s="269"/>
      <c r="AA437" s="269"/>
      <c r="AB437" s="269"/>
      <c r="AC437" s="269"/>
      <c r="AD437" s="269"/>
      <c r="AE437" s="269"/>
      <c r="AF437" s="269"/>
      <c r="AG437" s="269"/>
      <c r="AH437" s="269"/>
      <c r="AI437" s="259"/>
    </row>
    <row r="438" spans="7:35" ht="15">
      <c r="G438" s="257"/>
      <c r="H438" s="258"/>
      <c r="I438" s="258"/>
      <c r="J438" s="258"/>
      <c r="K438" s="268"/>
      <c r="L438" s="260"/>
      <c r="M438" s="260"/>
      <c r="N438" s="269"/>
      <c r="O438" s="269"/>
      <c r="P438" s="269"/>
      <c r="Q438" s="269"/>
      <c r="R438" s="269"/>
      <c r="S438" s="269"/>
      <c r="T438" s="269"/>
      <c r="U438" s="269"/>
      <c r="V438" s="269"/>
      <c r="W438" s="269"/>
      <c r="X438" s="269"/>
      <c r="Y438" s="269"/>
      <c r="Z438" s="269"/>
      <c r="AA438" s="269"/>
      <c r="AB438" s="269"/>
      <c r="AC438" s="269"/>
      <c r="AD438" s="269"/>
      <c r="AE438" s="269"/>
      <c r="AF438" s="269"/>
      <c r="AG438" s="269"/>
      <c r="AH438" s="269"/>
      <c r="AI438" s="259"/>
    </row>
    <row r="439" spans="7:35" ht="15">
      <c r="G439" s="257"/>
      <c r="H439" s="258"/>
      <c r="I439" s="258"/>
      <c r="J439" s="258"/>
      <c r="K439" s="268"/>
      <c r="L439" s="260"/>
      <c r="M439" s="260"/>
      <c r="N439" s="269"/>
      <c r="O439" s="269"/>
      <c r="P439" s="269"/>
      <c r="Q439" s="269"/>
      <c r="R439" s="269"/>
      <c r="S439" s="269"/>
      <c r="T439" s="269"/>
      <c r="U439" s="269"/>
      <c r="V439" s="269"/>
      <c r="W439" s="269"/>
      <c r="X439" s="269"/>
      <c r="Y439" s="269"/>
      <c r="Z439" s="269"/>
      <c r="AA439" s="269"/>
      <c r="AB439" s="269"/>
      <c r="AC439" s="269"/>
      <c r="AD439" s="269"/>
      <c r="AE439" s="269"/>
      <c r="AF439" s="269"/>
      <c r="AG439" s="269"/>
      <c r="AH439" s="269"/>
      <c r="AI439" s="259"/>
    </row>
    <row r="440" spans="7:35" ht="15">
      <c r="G440" s="257"/>
      <c r="H440" s="258"/>
      <c r="I440" s="258"/>
      <c r="J440" s="258"/>
      <c r="K440" s="268"/>
      <c r="L440" s="260"/>
      <c r="M440" s="260"/>
      <c r="N440" s="269"/>
      <c r="O440" s="269"/>
      <c r="P440" s="269"/>
      <c r="Q440" s="269"/>
      <c r="R440" s="269"/>
      <c r="S440" s="269"/>
      <c r="T440" s="269"/>
      <c r="U440" s="269"/>
      <c r="V440" s="269"/>
      <c r="W440" s="269"/>
      <c r="X440" s="269"/>
      <c r="Y440" s="269"/>
      <c r="Z440" s="269"/>
      <c r="AA440" s="269"/>
      <c r="AB440" s="269"/>
      <c r="AC440" s="269"/>
      <c r="AD440" s="269"/>
      <c r="AE440" s="269"/>
      <c r="AF440" s="269"/>
      <c r="AG440" s="269"/>
      <c r="AH440" s="269"/>
      <c r="AI440" s="259"/>
    </row>
    <row r="441" spans="7:35" ht="15">
      <c r="G441" s="257"/>
      <c r="H441" s="258"/>
      <c r="I441" s="258"/>
      <c r="J441" s="258"/>
      <c r="K441" s="268"/>
      <c r="L441" s="260"/>
      <c r="M441" s="260"/>
      <c r="N441" s="269"/>
      <c r="O441" s="269"/>
      <c r="P441" s="269"/>
      <c r="Q441" s="269"/>
      <c r="R441" s="269"/>
      <c r="S441" s="269"/>
      <c r="T441" s="269"/>
      <c r="U441" s="269"/>
      <c r="V441" s="269"/>
      <c r="W441" s="269"/>
      <c r="X441" s="269"/>
      <c r="Y441" s="269"/>
      <c r="Z441" s="269"/>
      <c r="AA441" s="269"/>
      <c r="AB441" s="269"/>
      <c r="AC441" s="269"/>
      <c r="AD441" s="269"/>
      <c r="AE441" s="269"/>
      <c r="AF441" s="269"/>
      <c r="AG441" s="269"/>
      <c r="AH441" s="269"/>
      <c r="AI441" s="259"/>
    </row>
    <row r="442" spans="7:35" ht="15">
      <c r="G442" s="257"/>
      <c r="H442" s="258"/>
      <c r="I442" s="258"/>
      <c r="J442" s="258"/>
      <c r="K442" s="268"/>
      <c r="L442" s="260"/>
      <c r="M442" s="260"/>
      <c r="N442" s="269"/>
      <c r="O442" s="269"/>
      <c r="P442" s="269"/>
      <c r="Q442" s="269"/>
      <c r="R442" s="269"/>
      <c r="S442" s="269"/>
      <c r="T442" s="269"/>
      <c r="U442" s="269"/>
      <c r="V442" s="269"/>
      <c r="W442" s="269"/>
      <c r="X442" s="269"/>
      <c r="Y442" s="269"/>
      <c r="Z442" s="269"/>
      <c r="AA442" s="269"/>
      <c r="AB442" s="269"/>
      <c r="AC442" s="269"/>
      <c r="AD442" s="269"/>
      <c r="AE442" s="269"/>
      <c r="AF442" s="269"/>
      <c r="AG442" s="269"/>
      <c r="AH442" s="269"/>
      <c r="AI442" s="259"/>
    </row>
    <row r="443" spans="7:35" ht="15">
      <c r="G443" s="257"/>
      <c r="H443" s="258"/>
      <c r="I443" s="258"/>
      <c r="J443" s="258"/>
      <c r="K443" s="268"/>
      <c r="L443" s="260"/>
      <c r="M443" s="260"/>
      <c r="N443" s="269"/>
      <c r="O443" s="269"/>
      <c r="P443" s="269"/>
      <c r="Q443" s="269"/>
      <c r="R443" s="269"/>
      <c r="S443" s="269"/>
      <c r="T443" s="269"/>
      <c r="U443" s="269"/>
      <c r="V443" s="269"/>
      <c r="W443" s="269"/>
      <c r="X443" s="269"/>
      <c r="Y443" s="269"/>
      <c r="Z443" s="269"/>
      <c r="AA443" s="269"/>
      <c r="AB443" s="269"/>
      <c r="AC443" s="269"/>
      <c r="AD443" s="269"/>
      <c r="AE443" s="269"/>
      <c r="AF443" s="269"/>
      <c r="AG443" s="269"/>
      <c r="AH443" s="269"/>
      <c r="AI443" s="259"/>
    </row>
    <row r="444" spans="7:35" ht="15">
      <c r="G444" s="257"/>
      <c r="H444" s="258"/>
      <c r="I444" s="258"/>
      <c r="J444" s="258"/>
      <c r="K444" s="268"/>
      <c r="L444" s="260"/>
      <c r="M444" s="260"/>
      <c r="N444" s="269"/>
      <c r="O444" s="269"/>
      <c r="P444" s="269"/>
      <c r="Q444" s="269"/>
      <c r="R444" s="269"/>
      <c r="S444" s="269"/>
      <c r="T444" s="269"/>
      <c r="U444" s="269"/>
      <c r="V444" s="269"/>
      <c r="W444" s="269"/>
      <c r="X444" s="269"/>
      <c r="Y444" s="269"/>
      <c r="Z444" s="269"/>
      <c r="AA444" s="269"/>
      <c r="AB444" s="269"/>
      <c r="AC444" s="269"/>
      <c r="AD444" s="269"/>
      <c r="AE444" s="269"/>
      <c r="AF444" s="269"/>
      <c r="AG444" s="269"/>
      <c r="AH444" s="269"/>
      <c r="AI444" s="259"/>
    </row>
    <row r="445" spans="7:35" ht="15">
      <c r="G445" s="257"/>
      <c r="H445" s="258"/>
      <c r="I445" s="258"/>
      <c r="J445" s="258"/>
      <c r="K445" s="259"/>
      <c r="L445" s="259"/>
      <c r="M445" s="260"/>
      <c r="N445" s="260"/>
      <c r="O445" s="260"/>
      <c r="P445" s="260"/>
      <c r="Q445" s="260"/>
      <c r="R445" s="260"/>
      <c r="S445" s="260"/>
      <c r="T445" s="260"/>
      <c r="U445" s="260"/>
      <c r="V445" s="260"/>
      <c r="W445" s="260"/>
      <c r="X445" s="260"/>
      <c r="Y445" s="260"/>
      <c r="Z445" s="260"/>
      <c r="AA445" s="260"/>
      <c r="AB445" s="260"/>
      <c r="AC445" s="260"/>
      <c r="AD445" s="260"/>
      <c r="AE445" s="260"/>
      <c r="AF445" s="260"/>
      <c r="AG445" s="259"/>
      <c r="AH445" s="259"/>
      <c r="AI445" s="259"/>
    </row>
    <row r="446" spans="7:35" ht="15">
      <c r="G446" s="257"/>
      <c r="H446" s="258"/>
      <c r="I446" s="258"/>
      <c r="J446" s="258"/>
      <c r="K446" s="259"/>
      <c r="L446" s="259"/>
      <c r="M446" s="260"/>
      <c r="N446" s="278"/>
      <c r="O446" s="278"/>
      <c r="P446" s="278"/>
      <c r="Q446" s="278"/>
      <c r="R446" s="278"/>
      <c r="S446" s="278"/>
      <c r="T446" s="278"/>
      <c r="U446" s="278"/>
      <c r="V446" s="278"/>
      <c r="W446" s="278"/>
      <c r="X446" s="278"/>
      <c r="Y446" s="278"/>
      <c r="Z446" s="278"/>
      <c r="AA446" s="278"/>
      <c r="AB446" s="278"/>
      <c r="AC446" s="278"/>
      <c r="AD446" s="278"/>
      <c r="AE446" s="278"/>
      <c r="AF446" s="278"/>
      <c r="AG446" s="269"/>
      <c r="AH446" s="269"/>
      <c r="AI446" s="259"/>
    </row>
    <row r="447" spans="7:35" ht="15">
      <c r="G447" s="257"/>
      <c r="H447" s="258"/>
      <c r="I447" s="258"/>
      <c r="J447" s="258"/>
      <c r="K447" s="268"/>
      <c r="L447" s="260"/>
      <c r="M447" s="260"/>
      <c r="N447" s="269"/>
      <c r="O447" s="269"/>
      <c r="P447" s="269"/>
      <c r="Q447" s="269"/>
      <c r="R447" s="269"/>
      <c r="S447" s="269"/>
      <c r="T447" s="269"/>
      <c r="U447" s="269"/>
      <c r="V447" s="269"/>
      <c r="W447" s="269"/>
      <c r="X447" s="269"/>
      <c r="Y447" s="269"/>
      <c r="Z447" s="269"/>
      <c r="AA447" s="269"/>
      <c r="AB447" s="269"/>
      <c r="AC447" s="269"/>
      <c r="AD447" s="269"/>
      <c r="AE447" s="269"/>
      <c r="AF447" s="269"/>
      <c r="AG447" s="269"/>
      <c r="AH447" s="269"/>
      <c r="AI447" s="259"/>
    </row>
    <row r="448" spans="7:35" ht="15">
      <c r="G448" s="257"/>
      <c r="H448" s="258"/>
      <c r="I448" s="258"/>
      <c r="J448" s="258"/>
      <c r="K448" s="268"/>
      <c r="L448" s="260"/>
      <c r="M448" s="260"/>
      <c r="N448" s="269"/>
      <c r="O448" s="269"/>
      <c r="P448" s="269"/>
      <c r="Q448" s="269"/>
      <c r="R448" s="269"/>
      <c r="S448" s="269"/>
      <c r="T448" s="269"/>
      <c r="U448" s="269"/>
      <c r="V448" s="269"/>
      <c r="W448" s="269"/>
      <c r="X448" s="269"/>
      <c r="Y448" s="269"/>
      <c r="Z448" s="269"/>
      <c r="AA448" s="269"/>
      <c r="AB448" s="269"/>
      <c r="AC448" s="269"/>
      <c r="AD448" s="269"/>
      <c r="AE448" s="269"/>
      <c r="AF448" s="269"/>
      <c r="AG448" s="269"/>
      <c r="AH448" s="269"/>
      <c r="AI448" s="259"/>
    </row>
    <row r="449" spans="7:35" ht="15">
      <c r="G449" s="257"/>
      <c r="H449" s="258"/>
      <c r="I449" s="258"/>
      <c r="J449" s="258"/>
      <c r="K449" s="268"/>
      <c r="L449" s="260"/>
      <c r="M449" s="260"/>
      <c r="N449" s="269"/>
      <c r="O449" s="269"/>
      <c r="P449" s="269"/>
      <c r="Q449" s="269"/>
      <c r="R449" s="269"/>
      <c r="S449" s="269"/>
      <c r="T449" s="269"/>
      <c r="U449" s="269"/>
      <c r="V449" s="269"/>
      <c r="W449" s="269"/>
      <c r="X449" s="269"/>
      <c r="Y449" s="269"/>
      <c r="Z449" s="269"/>
      <c r="AA449" s="269"/>
      <c r="AB449" s="269"/>
      <c r="AC449" s="269"/>
      <c r="AD449" s="269"/>
      <c r="AE449" s="269"/>
      <c r="AF449" s="269"/>
      <c r="AG449" s="269"/>
      <c r="AH449" s="269"/>
      <c r="AI449" s="259"/>
    </row>
    <row r="450" spans="7:35" ht="15">
      <c r="G450" s="257"/>
      <c r="H450" s="258"/>
      <c r="I450" s="258"/>
      <c r="J450" s="258"/>
      <c r="K450" s="268"/>
      <c r="L450" s="260"/>
      <c r="M450" s="260"/>
      <c r="N450" s="269"/>
      <c r="O450" s="269"/>
      <c r="P450" s="269"/>
      <c r="Q450" s="269"/>
      <c r="R450" s="269"/>
      <c r="S450" s="269"/>
      <c r="T450" s="269"/>
      <c r="U450" s="269"/>
      <c r="V450" s="269"/>
      <c r="W450" s="269"/>
      <c r="X450" s="269"/>
      <c r="Y450" s="269"/>
      <c r="Z450" s="269"/>
      <c r="AA450" s="269"/>
      <c r="AB450" s="269"/>
      <c r="AC450" s="269"/>
      <c r="AD450" s="269"/>
      <c r="AE450" s="269"/>
      <c r="AF450" s="269"/>
      <c r="AG450" s="269"/>
      <c r="AH450" s="269"/>
      <c r="AI450" s="259"/>
    </row>
    <row r="451" spans="7:35" ht="15">
      <c r="G451" s="257"/>
      <c r="H451" s="258"/>
      <c r="I451" s="258"/>
      <c r="J451" s="258"/>
      <c r="K451" s="268"/>
      <c r="L451" s="260"/>
      <c r="M451" s="260"/>
      <c r="N451" s="269"/>
      <c r="O451" s="269"/>
      <c r="P451" s="269"/>
      <c r="Q451" s="269"/>
      <c r="R451" s="269"/>
      <c r="S451" s="269"/>
      <c r="T451" s="269"/>
      <c r="U451" s="269"/>
      <c r="V451" s="269"/>
      <c r="W451" s="269"/>
      <c r="X451" s="269"/>
      <c r="Y451" s="269"/>
      <c r="Z451" s="269"/>
      <c r="AA451" s="269"/>
      <c r="AB451" s="269"/>
      <c r="AC451" s="269"/>
      <c r="AD451" s="269"/>
      <c r="AE451" s="269"/>
      <c r="AF451" s="269"/>
      <c r="AG451" s="269"/>
      <c r="AH451" s="269"/>
      <c r="AI451" s="259"/>
    </row>
    <row r="452" spans="7:35" ht="15">
      <c r="G452" s="257"/>
      <c r="H452" s="258"/>
      <c r="I452" s="258"/>
      <c r="J452" s="258"/>
      <c r="K452" s="268"/>
      <c r="L452" s="260"/>
      <c r="M452" s="260"/>
      <c r="N452" s="269"/>
      <c r="O452" s="269"/>
      <c r="P452" s="269"/>
      <c r="Q452" s="269"/>
      <c r="R452" s="269"/>
      <c r="S452" s="269"/>
      <c r="T452" s="269"/>
      <c r="U452" s="269"/>
      <c r="V452" s="269"/>
      <c r="W452" s="269"/>
      <c r="X452" s="269"/>
      <c r="Y452" s="269"/>
      <c r="Z452" s="269"/>
      <c r="AA452" s="269"/>
      <c r="AB452" s="269"/>
      <c r="AC452" s="269"/>
      <c r="AD452" s="269"/>
      <c r="AE452" s="269"/>
      <c r="AF452" s="269"/>
      <c r="AG452" s="269"/>
      <c r="AH452" s="269"/>
      <c r="AI452" s="259"/>
    </row>
    <row r="453" spans="7:35" ht="15">
      <c r="G453" s="257"/>
      <c r="H453" s="258"/>
      <c r="I453" s="258"/>
      <c r="J453" s="258"/>
      <c r="K453" s="268"/>
      <c r="L453" s="260"/>
      <c r="M453" s="260"/>
      <c r="N453" s="269"/>
      <c r="O453" s="269"/>
      <c r="P453" s="269"/>
      <c r="Q453" s="269"/>
      <c r="R453" s="269"/>
      <c r="S453" s="269"/>
      <c r="T453" s="269"/>
      <c r="U453" s="269"/>
      <c r="V453" s="269"/>
      <c r="W453" s="269"/>
      <c r="X453" s="269"/>
      <c r="Y453" s="269"/>
      <c r="Z453" s="269"/>
      <c r="AA453" s="269"/>
      <c r="AB453" s="269"/>
      <c r="AC453" s="269"/>
      <c r="AD453" s="269"/>
      <c r="AE453" s="269"/>
      <c r="AF453" s="269"/>
      <c r="AG453" s="269"/>
      <c r="AH453" s="269"/>
      <c r="AI453" s="259"/>
    </row>
    <row r="454" spans="7:35" ht="15">
      <c r="G454" s="257"/>
      <c r="H454" s="258"/>
      <c r="I454" s="258"/>
      <c r="J454" s="258"/>
      <c r="K454" s="268"/>
      <c r="L454" s="260"/>
      <c r="M454" s="260"/>
      <c r="N454" s="269"/>
      <c r="O454" s="269"/>
      <c r="P454" s="269"/>
      <c r="Q454" s="269"/>
      <c r="R454" s="269"/>
      <c r="S454" s="269"/>
      <c r="T454" s="269"/>
      <c r="U454" s="269"/>
      <c r="V454" s="269"/>
      <c r="W454" s="269"/>
      <c r="X454" s="269"/>
      <c r="Y454" s="269"/>
      <c r="Z454" s="269"/>
      <c r="AA454" s="269"/>
      <c r="AB454" s="269"/>
      <c r="AC454" s="269"/>
      <c r="AD454" s="269"/>
      <c r="AE454" s="269"/>
      <c r="AF454" s="269"/>
      <c r="AG454" s="269"/>
      <c r="AH454" s="269"/>
      <c r="AI454" s="259"/>
    </row>
    <row r="455" spans="7:35" ht="15">
      <c r="G455" s="257"/>
      <c r="H455" s="258"/>
      <c r="I455" s="258"/>
      <c r="J455" s="258"/>
      <c r="K455" s="268"/>
      <c r="L455" s="260"/>
      <c r="M455" s="272"/>
      <c r="N455" s="269"/>
      <c r="O455" s="269"/>
      <c r="P455" s="269"/>
      <c r="Q455" s="269"/>
      <c r="R455" s="269"/>
      <c r="S455" s="269"/>
      <c r="T455" s="269"/>
      <c r="U455" s="269"/>
      <c r="V455" s="269"/>
      <c r="W455" s="269"/>
      <c r="X455" s="269"/>
      <c r="Y455" s="269"/>
      <c r="Z455" s="269"/>
      <c r="AA455" s="269"/>
      <c r="AB455" s="269"/>
      <c r="AC455" s="269"/>
      <c r="AD455" s="269"/>
      <c r="AE455" s="269"/>
      <c r="AF455" s="269"/>
      <c r="AG455" s="269"/>
      <c r="AH455" s="269"/>
      <c r="AI455" s="259"/>
    </row>
    <row r="456" spans="7:35" ht="15">
      <c r="G456" s="257"/>
      <c r="H456" s="258"/>
      <c r="I456" s="258"/>
      <c r="J456" s="258"/>
      <c r="K456" s="268"/>
      <c r="L456" s="260"/>
      <c r="M456" s="272"/>
      <c r="N456" s="269"/>
      <c r="O456" s="269"/>
      <c r="P456" s="269"/>
      <c r="Q456" s="269"/>
      <c r="R456" s="269"/>
      <c r="S456" s="269"/>
      <c r="T456" s="269"/>
      <c r="U456" s="269"/>
      <c r="V456" s="269"/>
      <c r="W456" s="269"/>
      <c r="X456" s="269"/>
      <c r="Y456" s="269"/>
      <c r="Z456" s="269"/>
      <c r="AA456" s="269"/>
      <c r="AB456" s="269"/>
      <c r="AC456" s="269"/>
      <c r="AD456" s="269"/>
      <c r="AE456" s="269"/>
      <c r="AF456" s="269"/>
      <c r="AG456" s="269"/>
      <c r="AH456" s="269"/>
      <c r="AI456" s="259"/>
    </row>
    <row r="457" spans="7:35" ht="15">
      <c r="G457" s="257"/>
      <c r="H457" s="258"/>
      <c r="I457" s="258"/>
      <c r="J457" s="258"/>
      <c r="K457" s="268"/>
      <c r="L457" s="260"/>
      <c r="M457" s="260"/>
      <c r="N457" s="269"/>
      <c r="O457" s="269"/>
      <c r="P457" s="269"/>
      <c r="Q457" s="269"/>
      <c r="R457" s="269"/>
      <c r="S457" s="269"/>
      <c r="T457" s="269"/>
      <c r="U457" s="269"/>
      <c r="V457" s="269"/>
      <c r="W457" s="269"/>
      <c r="X457" s="269"/>
      <c r="Y457" s="269"/>
      <c r="Z457" s="269"/>
      <c r="AA457" s="269"/>
      <c r="AB457" s="269"/>
      <c r="AC457" s="269"/>
      <c r="AD457" s="269"/>
      <c r="AE457" s="269"/>
      <c r="AF457" s="269"/>
      <c r="AG457" s="269"/>
      <c r="AH457" s="269"/>
      <c r="AI457" s="259"/>
    </row>
    <row r="458" spans="7:35" ht="15">
      <c r="G458" s="257"/>
      <c r="H458" s="258"/>
      <c r="I458" s="258"/>
      <c r="J458" s="258"/>
      <c r="K458" s="268"/>
      <c r="L458" s="260"/>
      <c r="M458" s="260"/>
      <c r="N458" s="269"/>
      <c r="O458" s="269"/>
      <c r="P458" s="269"/>
      <c r="Q458" s="269"/>
      <c r="R458" s="269"/>
      <c r="S458" s="269"/>
      <c r="T458" s="269"/>
      <c r="U458" s="269"/>
      <c r="V458" s="269"/>
      <c r="W458" s="269"/>
      <c r="X458" s="269"/>
      <c r="Y458" s="269"/>
      <c r="Z458" s="269"/>
      <c r="AA458" s="269"/>
      <c r="AB458" s="269"/>
      <c r="AC458" s="269"/>
      <c r="AD458" s="269"/>
      <c r="AE458" s="269"/>
      <c r="AF458" s="269"/>
      <c r="AG458" s="269"/>
      <c r="AH458" s="269"/>
      <c r="AI458" s="259"/>
    </row>
    <row r="459" spans="7:35" ht="15">
      <c r="G459" s="257"/>
      <c r="H459" s="258"/>
      <c r="I459" s="258"/>
      <c r="J459" s="258"/>
      <c r="K459" s="268"/>
      <c r="L459" s="260"/>
      <c r="M459" s="260"/>
      <c r="N459" s="269"/>
      <c r="O459" s="269"/>
      <c r="P459" s="269"/>
      <c r="Q459" s="269"/>
      <c r="R459" s="269"/>
      <c r="S459" s="269"/>
      <c r="T459" s="269"/>
      <c r="U459" s="269"/>
      <c r="V459" s="269"/>
      <c r="W459" s="269"/>
      <c r="X459" s="269"/>
      <c r="Y459" s="269"/>
      <c r="Z459" s="269"/>
      <c r="AA459" s="269"/>
      <c r="AB459" s="269"/>
      <c r="AC459" s="269"/>
      <c r="AD459" s="269"/>
      <c r="AE459" s="269"/>
      <c r="AF459" s="269"/>
      <c r="AG459" s="269"/>
      <c r="AH459" s="269"/>
      <c r="AI459" s="259"/>
    </row>
    <row r="460" spans="7:35" ht="15">
      <c r="G460" s="257"/>
      <c r="H460" s="258"/>
      <c r="I460" s="258"/>
      <c r="J460" s="258"/>
      <c r="K460" s="268"/>
      <c r="L460" s="260"/>
      <c r="M460" s="260"/>
      <c r="N460" s="269"/>
      <c r="O460" s="269"/>
      <c r="P460" s="269"/>
      <c r="Q460" s="269"/>
      <c r="R460" s="269"/>
      <c r="S460" s="269"/>
      <c r="T460" s="269"/>
      <c r="U460" s="269"/>
      <c r="V460" s="269"/>
      <c r="W460" s="269"/>
      <c r="X460" s="269"/>
      <c r="Y460" s="269"/>
      <c r="Z460" s="269"/>
      <c r="AA460" s="269"/>
      <c r="AB460" s="269"/>
      <c r="AC460" s="269"/>
      <c r="AD460" s="269"/>
      <c r="AE460" s="269"/>
      <c r="AF460" s="269"/>
      <c r="AG460" s="269"/>
      <c r="AH460" s="269"/>
      <c r="AI460" s="259"/>
    </row>
    <row r="461" spans="7:35" ht="15">
      <c r="G461" s="257"/>
      <c r="H461" s="258"/>
      <c r="I461" s="258"/>
      <c r="J461" s="258"/>
      <c r="K461" s="268"/>
      <c r="L461" s="260"/>
      <c r="M461" s="260"/>
      <c r="N461" s="269"/>
      <c r="O461" s="269"/>
      <c r="P461" s="269"/>
      <c r="Q461" s="269"/>
      <c r="R461" s="269"/>
      <c r="S461" s="269"/>
      <c r="T461" s="269"/>
      <c r="U461" s="269"/>
      <c r="V461" s="269"/>
      <c r="W461" s="269"/>
      <c r="X461" s="269"/>
      <c r="Y461" s="269"/>
      <c r="Z461" s="269"/>
      <c r="AA461" s="269"/>
      <c r="AB461" s="269"/>
      <c r="AC461" s="269"/>
      <c r="AD461" s="269"/>
      <c r="AE461" s="269"/>
      <c r="AF461" s="269"/>
      <c r="AG461" s="269"/>
      <c r="AH461" s="269"/>
      <c r="AI461" s="259"/>
    </row>
    <row r="462" spans="7:35" ht="15">
      <c r="G462" s="257"/>
      <c r="H462" s="258"/>
      <c r="I462" s="258"/>
      <c r="J462" s="258"/>
      <c r="K462" s="268"/>
      <c r="L462" s="260"/>
      <c r="M462" s="260"/>
      <c r="N462" s="269"/>
      <c r="O462" s="269"/>
      <c r="P462" s="269"/>
      <c r="Q462" s="269"/>
      <c r="R462" s="269"/>
      <c r="S462" s="269"/>
      <c r="T462" s="269"/>
      <c r="U462" s="269"/>
      <c r="V462" s="269"/>
      <c r="W462" s="269"/>
      <c r="X462" s="269"/>
      <c r="Y462" s="269"/>
      <c r="Z462" s="269"/>
      <c r="AA462" s="269"/>
      <c r="AB462" s="269"/>
      <c r="AC462" s="269"/>
      <c r="AD462" s="269"/>
      <c r="AE462" s="269"/>
      <c r="AF462" s="269"/>
      <c r="AG462" s="269"/>
      <c r="AH462" s="269"/>
      <c r="AI462" s="259"/>
    </row>
    <row r="463" spans="7:35" ht="15">
      <c r="G463" s="257"/>
      <c r="H463" s="258"/>
      <c r="I463" s="258"/>
      <c r="J463" s="258"/>
      <c r="K463" s="268"/>
      <c r="L463" s="260"/>
      <c r="M463" s="260"/>
      <c r="N463" s="269"/>
      <c r="O463" s="269"/>
      <c r="P463" s="269"/>
      <c r="Q463" s="269"/>
      <c r="R463" s="269"/>
      <c r="S463" s="269"/>
      <c r="T463" s="269"/>
      <c r="U463" s="269"/>
      <c r="V463" s="269"/>
      <c r="W463" s="269"/>
      <c r="X463" s="269"/>
      <c r="Y463" s="269"/>
      <c r="Z463" s="269"/>
      <c r="AA463" s="269"/>
      <c r="AB463" s="269"/>
      <c r="AC463" s="269"/>
      <c r="AD463" s="269"/>
      <c r="AE463" s="269"/>
      <c r="AF463" s="269"/>
      <c r="AG463" s="269"/>
      <c r="AH463" s="269"/>
      <c r="AI463" s="259"/>
    </row>
    <row r="464" spans="7:35" ht="15">
      <c r="G464" s="257"/>
      <c r="H464" s="258"/>
      <c r="I464" s="258"/>
      <c r="J464" s="258"/>
      <c r="K464" s="268"/>
      <c r="L464" s="260"/>
      <c r="M464" s="260"/>
      <c r="N464" s="269"/>
      <c r="O464" s="269"/>
      <c r="P464" s="269"/>
      <c r="Q464" s="269"/>
      <c r="R464" s="269"/>
      <c r="S464" s="269"/>
      <c r="T464" s="269"/>
      <c r="U464" s="269"/>
      <c r="V464" s="269"/>
      <c r="W464" s="269"/>
      <c r="X464" s="269"/>
      <c r="Y464" s="269"/>
      <c r="Z464" s="269"/>
      <c r="AA464" s="269"/>
      <c r="AB464" s="269"/>
      <c r="AC464" s="269"/>
      <c r="AD464" s="269"/>
      <c r="AE464" s="269"/>
      <c r="AF464" s="269"/>
      <c r="AG464" s="269"/>
      <c r="AH464" s="269"/>
      <c r="AI464" s="259"/>
    </row>
    <row r="465" spans="7:35" ht="15">
      <c r="G465" s="257"/>
      <c r="H465" s="258"/>
      <c r="I465" s="258"/>
      <c r="J465" s="258"/>
      <c r="K465" s="268"/>
      <c r="L465" s="260"/>
      <c r="M465" s="260"/>
      <c r="N465" s="269"/>
      <c r="O465" s="269"/>
      <c r="P465" s="269"/>
      <c r="Q465" s="269"/>
      <c r="R465" s="269"/>
      <c r="S465" s="269"/>
      <c r="T465" s="269"/>
      <c r="U465" s="269"/>
      <c r="V465" s="269"/>
      <c r="W465" s="269"/>
      <c r="X465" s="269"/>
      <c r="Y465" s="269"/>
      <c r="Z465" s="269"/>
      <c r="AA465" s="269"/>
      <c r="AB465" s="269"/>
      <c r="AC465" s="269"/>
      <c r="AD465" s="269"/>
      <c r="AE465" s="269"/>
      <c r="AF465" s="269"/>
      <c r="AG465" s="269"/>
      <c r="AH465" s="269"/>
      <c r="AI465" s="259"/>
    </row>
    <row r="466" spans="7:35" ht="15">
      <c r="G466" s="257"/>
      <c r="H466" s="258"/>
      <c r="I466" s="258"/>
      <c r="J466" s="258"/>
      <c r="K466" s="268"/>
      <c r="L466" s="260"/>
      <c r="M466" s="260"/>
      <c r="N466" s="269"/>
      <c r="O466" s="269"/>
      <c r="P466" s="269"/>
      <c r="Q466" s="269"/>
      <c r="R466" s="269"/>
      <c r="S466" s="269"/>
      <c r="T466" s="269"/>
      <c r="U466" s="269"/>
      <c r="V466" s="269"/>
      <c r="W466" s="269"/>
      <c r="X466" s="269"/>
      <c r="Y466" s="269"/>
      <c r="Z466" s="269"/>
      <c r="AA466" s="269"/>
      <c r="AB466" s="269"/>
      <c r="AC466" s="269"/>
      <c r="AD466" s="269"/>
      <c r="AE466" s="269"/>
      <c r="AF466" s="269"/>
      <c r="AG466" s="269"/>
      <c r="AH466" s="269"/>
      <c r="AI466" s="259"/>
    </row>
    <row r="467" spans="7:35" ht="15">
      <c r="G467" s="257"/>
      <c r="H467" s="258"/>
      <c r="I467" s="258"/>
      <c r="J467" s="258"/>
      <c r="K467" s="259"/>
      <c r="L467" s="259"/>
      <c r="M467" s="260"/>
      <c r="N467" s="260"/>
      <c r="O467" s="260"/>
      <c r="P467" s="260"/>
      <c r="Q467" s="260"/>
      <c r="R467" s="260"/>
      <c r="S467" s="260"/>
      <c r="T467" s="260"/>
      <c r="U467" s="260"/>
      <c r="V467" s="260"/>
      <c r="W467" s="260"/>
      <c r="X467" s="260"/>
      <c r="Y467" s="260"/>
      <c r="Z467" s="260"/>
      <c r="AA467" s="260"/>
      <c r="AB467" s="260"/>
      <c r="AC467" s="260"/>
      <c r="AD467" s="260"/>
      <c r="AE467" s="260"/>
      <c r="AF467" s="260"/>
      <c r="AG467" s="259"/>
      <c r="AH467" s="259"/>
      <c r="AI467" s="259"/>
    </row>
    <row r="468" spans="7:35" ht="15">
      <c r="G468" s="257"/>
      <c r="H468" s="258"/>
      <c r="I468" s="258"/>
      <c r="J468" s="258"/>
      <c r="K468" s="259"/>
      <c r="L468" s="259"/>
      <c r="M468" s="260"/>
      <c r="N468" s="278"/>
      <c r="O468" s="278"/>
      <c r="P468" s="278"/>
      <c r="Q468" s="278"/>
      <c r="R468" s="278"/>
      <c r="S468" s="278"/>
      <c r="T468" s="278"/>
      <c r="U468" s="278"/>
      <c r="V468" s="278"/>
      <c r="W468" s="278"/>
      <c r="X468" s="278"/>
      <c r="Y468" s="278"/>
      <c r="Z468" s="278"/>
      <c r="AA468" s="278"/>
      <c r="AB468" s="278"/>
      <c r="AC468" s="278"/>
      <c r="AD468" s="278"/>
      <c r="AE468" s="278"/>
      <c r="AF468" s="278"/>
      <c r="AG468" s="269"/>
      <c r="AH468" s="269"/>
      <c r="AI468" s="259"/>
    </row>
    <row r="469" spans="7:35" ht="15">
      <c r="G469" s="257"/>
      <c r="H469" s="258"/>
      <c r="I469" s="258"/>
      <c r="J469" s="258"/>
      <c r="K469" s="268"/>
      <c r="L469" s="260"/>
      <c r="M469" s="260"/>
      <c r="N469" s="269"/>
      <c r="O469" s="269"/>
      <c r="P469" s="269"/>
      <c r="Q469" s="269"/>
      <c r="R469" s="269"/>
      <c r="S469" s="269"/>
      <c r="T469" s="269"/>
      <c r="U469" s="269"/>
      <c r="V469" s="269"/>
      <c r="W469" s="269"/>
      <c r="X469" s="269"/>
      <c r="Y469" s="269"/>
      <c r="Z469" s="269"/>
      <c r="AA469" s="269"/>
      <c r="AB469" s="269"/>
      <c r="AC469" s="269"/>
      <c r="AD469" s="269"/>
      <c r="AE469" s="269"/>
      <c r="AF469" s="269"/>
      <c r="AG469" s="269"/>
      <c r="AH469" s="269"/>
      <c r="AI469" s="259"/>
    </row>
    <row r="470" spans="7:35" ht="15">
      <c r="G470" s="257"/>
      <c r="H470" s="258"/>
      <c r="I470" s="258"/>
      <c r="J470" s="258"/>
      <c r="K470" s="268"/>
      <c r="L470" s="260"/>
      <c r="M470" s="260"/>
      <c r="N470" s="269"/>
      <c r="O470" s="269"/>
      <c r="P470" s="269"/>
      <c r="Q470" s="269"/>
      <c r="R470" s="269"/>
      <c r="S470" s="269"/>
      <c r="T470" s="269"/>
      <c r="U470" s="269"/>
      <c r="V470" s="269"/>
      <c r="W470" s="269"/>
      <c r="X470" s="269"/>
      <c r="Y470" s="269"/>
      <c r="Z470" s="269"/>
      <c r="AA470" s="269"/>
      <c r="AB470" s="269"/>
      <c r="AC470" s="269"/>
      <c r="AD470" s="269"/>
      <c r="AE470" s="269"/>
      <c r="AF470" s="269"/>
      <c r="AG470" s="269"/>
      <c r="AH470" s="269"/>
      <c r="AI470" s="259"/>
    </row>
    <row r="471" spans="7:35" ht="15">
      <c r="G471" s="257"/>
      <c r="H471" s="258"/>
      <c r="I471" s="258"/>
      <c r="J471" s="258"/>
      <c r="K471" s="268"/>
      <c r="L471" s="260"/>
      <c r="M471" s="260"/>
      <c r="N471" s="269"/>
      <c r="O471" s="269"/>
      <c r="P471" s="269"/>
      <c r="Q471" s="269"/>
      <c r="R471" s="269"/>
      <c r="S471" s="269"/>
      <c r="T471" s="269"/>
      <c r="U471" s="269"/>
      <c r="V471" s="269"/>
      <c r="W471" s="269"/>
      <c r="X471" s="269"/>
      <c r="Y471" s="269"/>
      <c r="Z471" s="269"/>
      <c r="AA471" s="269"/>
      <c r="AB471" s="269"/>
      <c r="AC471" s="269"/>
      <c r="AD471" s="269"/>
      <c r="AE471" s="269"/>
      <c r="AF471" s="269"/>
      <c r="AG471" s="269"/>
      <c r="AH471" s="269"/>
      <c r="AI471" s="259"/>
    </row>
    <row r="472" spans="7:35" ht="15">
      <c r="G472" s="257"/>
      <c r="H472" s="258"/>
      <c r="I472" s="258"/>
      <c r="J472" s="258"/>
      <c r="K472" s="268"/>
      <c r="L472" s="260"/>
      <c r="M472" s="260"/>
      <c r="N472" s="269"/>
      <c r="O472" s="269"/>
      <c r="P472" s="269"/>
      <c r="Q472" s="269"/>
      <c r="R472" s="269"/>
      <c r="S472" s="269"/>
      <c r="T472" s="269"/>
      <c r="U472" s="269"/>
      <c r="V472" s="269"/>
      <c r="W472" s="269"/>
      <c r="X472" s="269"/>
      <c r="Y472" s="269"/>
      <c r="Z472" s="269"/>
      <c r="AA472" s="269"/>
      <c r="AB472" s="269"/>
      <c r="AC472" s="269"/>
      <c r="AD472" s="269"/>
      <c r="AE472" s="269"/>
      <c r="AF472" s="269"/>
      <c r="AG472" s="269"/>
      <c r="AH472" s="269"/>
      <c r="AI472" s="259"/>
    </row>
    <row r="473" spans="7:35" ht="15">
      <c r="G473" s="257"/>
      <c r="H473" s="258"/>
      <c r="I473" s="258"/>
      <c r="J473" s="258"/>
      <c r="K473" s="268"/>
      <c r="L473" s="260"/>
      <c r="M473" s="260"/>
      <c r="N473" s="269"/>
      <c r="O473" s="269"/>
      <c r="P473" s="269"/>
      <c r="Q473" s="269"/>
      <c r="R473" s="269"/>
      <c r="S473" s="269"/>
      <c r="T473" s="269"/>
      <c r="U473" s="269"/>
      <c r="V473" s="269"/>
      <c r="W473" s="269"/>
      <c r="X473" s="269"/>
      <c r="Y473" s="269"/>
      <c r="Z473" s="269"/>
      <c r="AA473" s="269"/>
      <c r="AB473" s="269"/>
      <c r="AC473" s="269"/>
      <c r="AD473" s="269"/>
      <c r="AE473" s="269"/>
      <c r="AF473" s="269"/>
      <c r="AG473" s="269"/>
      <c r="AH473" s="269"/>
      <c r="AI473" s="259"/>
    </row>
    <row r="474" spans="7:35" ht="15">
      <c r="G474" s="257"/>
      <c r="H474" s="258"/>
      <c r="I474" s="258"/>
      <c r="J474" s="258"/>
      <c r="K474" s="268"/>
      <c r="L474" s="260"/>
      <c r="M474" s="260"/>
      <c r="N474" s="269"/>
      <c r="O474" s="269"/>
      <c r="P474" s="269"/>
      <c r="Q474" s="269"/>
      <c r="R474" s="269"/>
      <c r="S474" s="269"/>
      <c r="T474" s="269"/>
      <c r="U474" s="269"/>
      <c r="V474" s="269"/>
      <c r="W474" s="269"/>
      <c r="X474" s="269"/>
      <c r="Y474" s="269"/>
      <c r="Z474" s="269"/>
      <c r="AA474" s="269"/>
      <c r="AB474" s="269"/>
      <c r="AC474" s="269"/>
      <c r="AD474" s="269"/>
      <c r="AE474" s="269"/>
      <c r="AF474" s="269"/>
      <c r="AG474" s="269"/>
      <c r="AH474" s="269"/>
      <c r="AI474" s="259"/>
    </row>
    <row r="475" spans="7:35" ht="15">
      <c r="G475" s="257"/>
      <c r="H475" s="258"/>
      <c r="I475" s="258"/>
      <c r="J475" s="258"/>
      <c r="K475" s="268"/>
      <c r="L475" s="260"/>
      <c r="M475" s="260"/>
      <c r="N475" s="269"/>
      <c r="O475" s="269"/>
      <c r="P475" s="269"/>
      <c r="Q475" s="269"/>
      <c r="R475" s="269"/>
      <c r="S475" s="269"/>
      <c r="T475" s="269"/>
      <c r="U475" s="269"/>
      <c r="V475" s="269"/>
      <c r="W475" s="269"/>
      <c r="X475" s="269"/>
      <c r="Y475" s="269"/>
      <c r="Z475" s="269"/>
      <c r="AA475" s="269"/>
      <c r="AB475" s="269"/>
      <c r="AC475" s="269"/>
      <c r="AD475" s="269"/>
      <c r="AE475" s="269"/>
      <c r="AF475" s="269"/>
      <c r="AG475" s="269"/>
      <c r="AH475" s="269"/>
      <c r="AI475" s="259"/>
    </row>
    <row r="476" spans="7:35" ht="15">
      <c r="G476" s="257"/>
      <c r="H476" s="258"/>
      <c r="I476" s="258"/>
      <c r="J476" s="258"/>
      <c r="K476" s="268"/>
      <c r="L476" s="260"/>
      <c r="M476" s="260"/>
      <c r="N476" s="269"/>
      <c r="O476" s="269"/>
      <c r="P476" s="269"/>
      <c r="Q476" s="269"/>
      <c r="R476" s="269"/>
      <c r="S476" s="269"/>
      <c r="T476" s="269"/>
      <c r="U476" s="269"/>
      <c r="V476" s="269"/>
      <c r="W476" s="269"/>
      <c r="X476" s="269"/>
      <c r="Y476" s="269"/>
      <c r="Z476" s="269"/>
      <c r="AA476" s="269"/>
      <c r="AB476" s="269"/>
      <c r="AC476" s="269"/>
      <c r="AD476" s="269"/>
      <c r="AE476" s="269"/>
      <c r="AF476" s="269"/>
      <c r="AG476" s="269"/>
      <c r="AH476" s="269"/>
      <c r="AI476" s="259"/>
    </row>
    <row r="477" spans="7:35" ht="15">
      <c r="G477" s="257"/>
      <c r="H477" s="258"/>
      <c r="I477" s="258"/>
      <c r="J477" s="258"/>
      <c r="K477" s="268"/>
      <c r="L477" s="260"/>
      <c r="M477" s="272"/>
      <c r="N477" s="269"/>
      <c r="O477" s="269"/>
      <c r="P477" s="269"/>
      <c r="Q477" s="269"/>
      <c r="R477" s="269"/>
      <c r="S477" s="269"/>
      <c r="T477" s="269"/>
      <c r="U477" s="269"/>
      <c r="V477" s="269"/>
      <c r="W477" s="269"/>
      <c r="X477" s="269"/>
      <c r="Y477" s="269"/>
      <c r="Z477" s="269"/>
      <c r="AA477" s="269"/>
      <c r="AB477" s="269"/>
      <c r="AC477" s="269"/>
      <c r="AD477" s="269"/>
      <c r="AE477" s="269"/>
      <c r="AF477" s="269"/>
      <c r="AG477" s="269"/>
      <c r="AH477" s="269"/>
      <c r="AI477" s="259"/>
    </row>
    <row r="478" spans="7:35" ht="15">
      <c r="G478" s="257"/>
      <c r="H478" s="258"/>
      <c r="I478" s="258"/>
      <c r="J478" s="258"/>
      <c r="K478" s="268"/>
      <c r="L478" s="260"/>
      <c r="M478" s="272"/>
      <c r="N478" s="269"/>
      <c r="O478" s="269"/>
      <c r="P478" s="269"/>
      <c r="Q478" s="269"/>
      <c r="R478" s="269"/>
      <c r="S478" s="269"/>
      <c r="T478" s="269"/>
      <c r="U478" s="269"/>
      <c r="V478" s="269"/>
      <c r="W478" s="269"/>
      <c r="X478" s="269"/>
      <c r="Y478" s="269"/>
      <c r="Z478" s="269"/>
      <c r="AA478" s="269"/>
      <c r="AB478" s="269"/>
      <c r="AC478" s="269"/>
      <c r="AD478" s="269"/>
      <c r="AE478" s="269"/>
      <c r="AF478" s="269"/>
      <c r="AG478" s="269"/>
      <c r="AH478" s="269"/>
      <c r="AI478" s="259"/>
    </row>
    <row r="479" spans="7:35" ht="15">
      <c r="G479" s="257"/>
      <c r="H479" s="258"/>
      <c r="I479" s="258"/>
      <c r="J479" s="258"/>
      <c r="K479" s="268"/>
      <c r="L479" s="260"/>
      <c r="M479" s="260"/>
      <c r="N479" s="269"/>
      <c r="O479" s="269"/>
      <c r="P479" s="269"/>
      <c r="Q479" s="269"/>
      <c r="R479" s="269"/>
      <c r="S479" s="269"/>
      <c r="T479" s="269"/>
      <c r="U479" s="269"/>
      <c r="V479" s="269"/>
      <c r="W479" s="269"/>
      <c r="X479" s="269"/>
      <c r="Y479" s="269"/>
      <c r="Z479" s="269"/>
      <c r="AA479" s="269"/>
      <c r="AB479" s="269"/>
      <c r="AC479" s="269"/>
      <c r="AD479" s="269"/>
      <c r="AE479" s="269"/>
      <c r="AF479" s="269"/>
      <c r="AG479" s="269"/>
      <c r="AH479" s="269"/>
      <c r="AI479" s="259"/>
    </row>
    <row r="480" spans="7:35" ht="15">
      <c r="G480" s="257"/>
      <c r="H480" s="258"/>
      <c r="I480" s="258"/>
      <c r="J480" s="258"/>
      <c r="K480" s="268"/>
      <c r="L480" s="260"/>
      <c r="M480" s="260"/>
      <c r="N480" s="269"/>
      <c r="O480" s="269"/>
      <c r="P480" s="269"/>
      <c r="Q480" s="269"/>
      <c r="R480" s="269"/>
      <c r="S480" s="269"/>
      <c r="T480" s="269"/>
      <c r="U480" s="269"/>
      <c r="V480" s="269"/>
      <c r="W480" s="269"/>
      <c r="X480" s="269"/>
      <c r="Y480" s="269"/>
      <c r="Z480" s="269"/>
      <c r="AA480" s="269"/>
      <c r="AB480" s="269"/>
      <c r="AC480" s="269"/>
      <c r="AD480" s="269"/>
      <c r="AE480" s="269"/>
      <c r="AF480" s="269"/>
      <c r="AG480" s="269"/>
      <c r="AH480" s="269"/>
      <c r="AI480" s="259"/>
    </row>
    <row r="481" spans="7:35" ht="15">
      <c r="G481" s="257"/>
      <c r="H481" s="258"/>
      <c r="I481" s="258"/>
      <c r="J481" s="258"/>
      <c r="K481" s="268"/>
      <c r="L481" s="260"/>
      <c r="M481" s="260"/>
      <c r="N481" s="269"/>
      <c r="O481" s="269"/>
      <c r="P481" s="269"/>
      <c r="Q481" s="269"/>
      <c r="R481" s="269"/>
      <c r="S481" s="269"/>
      <c r="T481" s="269"/>
      <c r="U481" s="269"/>
      <c r="V481" s="269"/>
      <c r="W481" s="269"/>
      <c r="X481" s="269"/>
      <c r="Y481" s="269"/>
      <c r="Z481" s="269"/>
      <c r="AA481" s="269"/>
      <c r="AB481" s="269"/>
      <c r="AC481" s="269"/>
      <c r="AD481" s="269"/>
      <c r="AE481" s="269"/>
      <c r="AF481" s="269"/>
      <c r="AG481" s="269"/>
      <c r="AH481" s="269"/>
      <c r="AI481" s="259"/>
    </row>
    <row r="482" spans="7:35" ht="15">
      <c r="G482" s="257"/>
      <c r="H482" s="258"/>
      <c r="I482" s="258"/>
      <c r="J482" s="258"/>
      <c r="K482" s="268"/>
      <c r="L482" s="260"/>
      <c r="M482" s="260"/>
      <c r="N482" s="269"/>
      <c r="O482" s="269"/>
      <c r="P482" s="269"/>
      <c r="Q482" s="269"/>
      <c r="R482" s="269"/>
      <c r="S482" s="269"/>
      <c r="T482" s="269"/>
      <c r="U482" s="269"/>
      <c r="V482" s="269"/>
      <c r="W482" s="269"/>
      <c r="X482" s="269"/>
      <c r="Y482" s="269"/>
      <c r="Z482" s="269"/>
      <c r="AA482" s="269"/>
      <c r="AB482" s="269"/>
      <c r="AC482" s="269"/>
      <c r="AD482" s="269"/>
      <c r="AE482" s="269"/>
      <c r="AF482" s="269"/>
      <c r="AG482" s="269"/>
      <c r="AH482" s="269"/>
      <c r="AI482" s="259"/>
    </row>
    <row r="483" spans="7:35" ht="15">
      <c r="G483" s="257"/>
      <c r="H483" s="258"/>
      <c r="I483" s="258"/>
      <c r="J483" s="258"/>
      <c r="K483" s="268"/>
      <c r="L483" s="260"/>
      <c r="M483" s="260"/>
      <c r="N483" s="269"/>
      <c r="O483" s="269"/>
      <c r="P483" s="269"/>
      <c r="Q483" s="269"/>
      <c r="R483" s="269"/>
      <c r="S483" s="269"/>
      <c r="T483" s="269"/>
      <c r="U483" s="269"/>
      <c r="V483" s="269"/>
      <c r="W483" s="269"/>
      <c r="X483" s="269"/>
      <c r="Y483" s="269"/>
      <c r="Z483" s="269"/>
      <c r="AA483" s="269"/>
      <c r="AB483" s="269"/>
      <c r="AC483" s="269"/>
      <c r="AD483" s="269"/>
      <c r="AE483" s="269"/>
      <c r="AF483" s="269"/>
      <c r="AG483" s="269"/>
      <c r="AH483" s="269"/>
      <c r="AI483" s="259"/>
    </row>
    <row r="484" spans="7:35" ht="15">
      <c r="G484" s="257"/>
      <c r="H484" s="258"/>
      <c r="I484" s="258"/>
      <c r="J484" s="258"/>
      <c r="K484" s="268"/>
      <c r="L484" s="260"/>
      <c r="M484" s="260"/>
      <c r="N484" s="269"/>
      <c r="O484" s="269"/>
      <c r="P484" s="269"/>
      <c r="Q484" s="269"/>
      <c r="R484" s="269"/>
      <c r="S484" s="269"/>
      <c r="T484" s="269"/>
      <c r="U484" s="269"/>
      <c r="V484" s="269"/>
      <c r="W484" s="269"/>
      <c r="X484" s="269"/>
      <c r="Y484" s="269"/>
      <c r="Z484" s="269"/>
      <c r="AA484" s="269"/>
      <c r="AB484" s="269"/>
      <c r="AC484" s="269"/>
      <c r="AD484" s="269"/>
      <c r="AE484" s="269"/>
      <c r="AF484" s="269"/>
      <c r="AG484" s="269"/>
      <c r="AH484" s="269"/>
      <c r="AI484" s="259"/>
    </row>
    <row r="485" spans="7:35" ht="15">
      <c r="G485" s="257"/>
      <c r="H485" s="258"/>
      <c r="I485" s="258"/>
      <c r="J485" s="258"/>
      <c r="K485" s="268"/>
      <c r="L485" s="260"/>
      <c r="M485" s="260"/>
      <c r="N485" s="269"/>
      <c r="O485" s="269"/>
      <c r="P485" s="269"/>
      <c r="Q485" s="269"/>
      <c r="R485" s="269"/>
      <c r="S485" s="269"/>
      <c r="T485" s="269"/>
      <c r="U485" s="269"/>
      <c r="V485" s="269"/>
      <c r="W485" s="269"/>
      <c r="X485" s="269"/>
      <c r="Y485" s="269"/>
      <c r="Z485" s="269"/>
      <c r="AA485" s="269"/>
      <c r="AB485" s="269"/>
      <c r="AC485" s="269"/>
      <c r="AD485" s="269"/>
      <c r="AE485" s="269"/>
      <c r="AF485" s="269"/>
      <c r="AG485" s="269"/>
      <c r="AH485" s="269"/>
      <c r="AI485" s="259"/>
    </row>
    <row r="486" spans="7:35" ht="15">
      <c r="G486" s="257"/>
      <c r="H486" s="258"/>
      <c r="I486" s="258"/>
      <c r="J486" s="258"/>
      <c r="K486" s="268"/>
      <c r="L486" s="260"/>
      <c r="M486" s="260"/>
      <c r="N486" s="269"/>
      <c r="O486" s="269"/>
      <c r="P486" s="269"/>
      <c r="Q486" s="269"/>
      <c r="R486" s="269"/>
      <c r="S486" s="269"/>
      <c r="T486" s="269"/>
      <c r="U486" s="269"/>
      <c r="V486" s="269"/>
      <c r="W486" s="269"/>
      <c r="X486" s="269"/>
      <c r="Y486" s="269"/>
      <c r="Z486" s="269"/>
      <c r="AA486" s="269"/>
      <c r="AB486" s="269"/>
      <c r="AC486" s="269"/>
      <c r="AD486" s="269"/>
      <c r="AE486" s="269"/>
      <c r="AF486" s="269"/>
      <c r="AG486" s="269"/>
      <c r="AH486" s="269"/>
      <c r="AI486" s="259"/>
    </row>
    <row r="487" spans="7:35" ht="15">
      <c r="G487" s="257"/>
      <c r="H487" s="258"/>
      <c r="I487" s="258"/>
      <c r="J487" s="258"/>
      <c r="K487" s="268"/>
      <c r="L487" s="260"/>
      <c r="M487" s="260"/>
      <c r="N487" s="269"/>
      <c r="O487" s="269"/>
      <c r="P487" s="269"/>
      <c r="Q487" s="269"/>
      <c r="R487" s="269"/>
      <c r="S487" s="269"/>
      <c r="T487" s="269"/>
      <c r="U487" s="269"/>
      <c r="V487" s="269"/>
      <c r="W487" s="269"/>
      <c r="X487" s="269"/>
      <c r="Y487" s="269"/>
      <c r="Z487" s="269"/>
      <c r="AA487" s="269"/>
      <c r="AB487" s="269"/>
      <c r="AC487" s="269"/>
      <c r="AD487" s="269"/>
      <c r="AE487" s="269"/>
      <c r="AF487" s="269"/>
      <c r="AG487" s="269"/>
      <c r="AH487" s="269"/>
      <c r="AI487" s="259"/>
    </row>
    <row r="488" spans="7:35" ht="15">
      <c r="G488" s="257"/>
      <c r="H488" s="258"/>
      <c r="I488" s="258"/>
      <c r="J488" s="258"/>
      <c r="K488" s="268"/>
      <c r="L488" s="260"/>
      <c r="M488" s="260"/>
      <c r="N488" s="269"/>
      <c r="O488" s="269"/>
      <c r="P488" s="269"/>
      <c r="Q488" s="269"/>
      <c r="R488" s="269"/>
      <c r="S488" s="269"/>
      <c r="T488" s="269"/>
      <c r="U488" s="269"/>
      <c r="V488" s="269"/>
      <c r="W488" s="269"/>
      <c r="X488" s="269"/>
      <c r="Y488" s="269"/>
      <c r="Z488" s="269"/>
      <c r="AA488" s="269"/>
      <c r="AB488" s="269"/>
      <c r="AC488" s="269"/>
      <c r="AD488" s="269"/>
      <c r="AE488" s="269"/>
      <c r="AF488" s="269"/>
      <c r="AG488" s="269"/>
      <c r="AH488" s="269"/>
      <c r="AI488" s="259"/>
    </row>
    <row r="489" spans="7:35" ht="15">
      <c r="G489" s="257"/>
      <c r="H489" s="258"/>
      <c r="I489" s="258"/>
      <c r="J489" s="258"/>
      <c r="K489" s="259"/>
      <c r="L489" s="259"/>
      <c r="M489" s="260"/>
      <c r="N489" s="260"/>
      <c r="O489" s="260"/>
      <c r="P489" s="260"/>
      <c r="Q489" s="260"/>
      <c r="R489" s="260"/>
      <c r="S489" s="260"/>
      <c r="T489" s="260"/>
      <c r="U489" s="260"/>
      <c r="V489" s="260"/>
      <c r="W489" s="260"/>
      <c r="X489" s="260"/>
      <c r="Y489" s="260"/>
      <c r="Z489" s="260"/>
      <c r="AA489" s="260"/>
      <c r="AB489" s="260"/>
      <c r="AC489" s="260"/>
      <c r="AD489" s="260"/>
      <c r="AE489" s="260"/>
      <c r="AF489" s="260"/>
      <c r="AG489" s="259"/>
      <c r="AH489" s="259"/>
      <c r="AI489" s="259"/>
    </row>
    <row r="490" spans="7:35" ht="15">
      <c r="G490" s="257"/>
      <c r="H490" s="258"/>
      <c r="I490" s="258"/>
      <c r="J490" s="258"/>
      <c r="K490" s="259"/>
      <c r="L490" s="259"/>
      <c r="M490" s="260"/>
      <c r="N490" s="278"/>
      <c r="O490" s="278"/>
      <c r="P490" s="278"/>
      <c r="Q490" s="278"/>
      <c r="R490" s="278"/>
      <c r="S490" s="278"/>
      <c r="T490" s="278"/>
      <c r="U490" s="278"/>
      <c r="V490" s="278"/>
      <c r="W490" s="278"/>
      <c r="X490" s="278"/>
      <c r="Y490" s="278"/>
      <c r="Z490" s="278"/>
      <c r="AA490" s="278"/>
      <c r="AB490" s="278"/>
      <c r="AC490" s="278"/>
      <c r="AD490" s="278"/>
      <c r="AE490" s="278"/>
      <c r="AF490" s="278"/>
      <c r="AG490" s="269"/>
      <c r="AH490" s="269"/>
      <c r="AI490" s="259"/>
    </row>
    <row r="491" spans="7:35" ht="15">
      <c r="G491" s="257"/>
      <c r="H491" s="258"/>
      <c r="I491" s="258"/>
      <c r="J491" s="258"/>
      <c r="K491" s="268"/>
      <c r="L491" s="260"/>
      <c r="M491" s="260"/>
      <c r="N491" s="269"/>
      <c r="O491" s="269"/>
      <c r="P491" s="269"/>
      <c r="Q491" s="269"/>
      <c r="R491" s="269"/>
      <c r="S491" s="269"/>
      <c r="T491" s="269"/>
      <c r="U491" s="269"/>
      <c r="V491" s="269"/>
      <c r="W491" s="269"/>
      <c r="X491" s="269"/>
      <c r="Y491" s="269"/>
      <c r="Z491" s="269"/>
      <c r="AA491" s="269"/>
      <c r="AB491" s="269"/>
      <c r="AC491" s="269"/>
      <c r="AD491" s="269"/>
      <c r="AE491" s="269"/>
      <c r="AF491" s="269"/>
      <c r="AG491" s="269"/>
      <c r="AH491" s="269"/>
      <c r="AI491" s="259"/>
    </row>
    <row r="492" spans="7:35" ht="15">
      <c r="G492" s="257"/>
      <c r="H492" s="258"/>
      <c r="I492" s="258"/>
      <c r="J492" s="258"/>
      <c r="K492" s="268"/>
      <c r="L492" s="260"/>
      <c r="M492" s="260"/>
      <c r="N492" s="269"/>
      <c r="O492" s="269"/>
      <c r="P492" s="269"/>
      <c r="Q492" s="269"/>
      <c r="R492" s="269"/>
      <c r="S492" s="269"/>
      <c r="T492" s="269"/>
      <c r="U492" s="269"/>
      <c r="V492" s="269"/>
      <c r="W492" s="269"/>
      <c r="X492" s="269"/>
      <c r="Y492" s="269"/>
      <c r="Z492" s="269"/>
      <c r="AA492" s="269"/>
      <c r="AB492" s="269"/>
      <c r="AC492" s="269"/>
      <c r="AD492" s="269"/>
      <c r="AE492" s="269"/>
      <c r="AF492" s="269"/>
      <c r="AG492" s="269"/>
      <c r="AH492" s="269"/>
      <c r="AI492" s="259"/>
    </row>
    <row r="493" spans="7:35" ht="15">
      <c r="G493" s="257"/>
      <c r="H493" s="258"/>
      <c r="I493" s="258"/>
      <c r="J493" s="258"/>
      <c r="K493" s="268"/>
      <c r="L493" s="260"/>
      <c r="M493" s="260"/>
      <c r="N493" s="269"/>
      <c r="O493" s="269"/>
      <c r="P493" s="269"/>
      <c r="Q493" s="269"/>
      <c r="R493" s="269"/>
      <c r="S493" s="269"/>
      <c r="T493" s="269"/>
      <c r="U493" s="269"/>
      <c r="V493" s="269"/>
      <c r="W493" s="269"/>
      <c r="X493" s="269"/>
      <c r="Y493" s="269"/>
      <c r="Z493" s="269"/>
      <c r="AA493" s="269"/>
      <c r="AB493" s="269"/>
      <c r="AC493" s="269"/>
      <c r="AD493" s="269"/>
      <c r="AE493" s="269"/>
      <c r="AF493" s="269"/>
      <c r="AG493" s="269"/>
      <c r="AH493" s="269"/>
      <c r="AI493" s="259"/>
    </row>
    <row r="494" spans="7:35" ht="15">
      <c r="G494" s="257"/>
      <c r="H494" s="258"/>
      <c r="I494" s="258"/>
      <c r="J494" s="258"/>
      <c r="K494" s="268"/>
      <c r="L494" s="260"/>
      <c r="M494" s="260"/>
      <c r="N494" s="269"/>
      <c r="O494" s="269"/>
      <c r="P494" s="269"/>
      <c r="Q494" s="269"/>
      <c r="R494" s="269"/>
      <c r="S494" s="269"/>
      <c r="T494" s="269"/>
      <c r="U494" s="269"/>
      <c r="V494" s="269"/>
      <c r="W494" s="269"/>
      <c r="X494" s="269"/>
      <c r="Y494" s="269"/>
      <c r="Z494" s="269"/>
      <c r="AA494" s="269"/>
      <c r="AB494" s="269"/>
      <c r="AC494" s="269"/>
      <c r="AD494" s="269"/>
      <c r="AE494" s="269"/>
      <c r="AF494" s="269"/>
      <c r="AG494" s="269"/>
      <c r="AH494" s="269"/>
      <c r="AI494" s="259"/>
    </row>
    <row r="495" spans="7:35" ht="15">
      <c r="G495" s="257"/>
      <c r="H495" s="258"/>
      <c r="I495" s="258"/>
      <c r="J495" s="258"/>
      <c r="K495" s="268"/>
      <c r="L495" s="260"/>
      <c r="M495" s="260"/>
      <c r="N495" s="269"/>
      <c r="O495" s="269"/>
      <c r="P495" s="269"/>
      <c r="Q495" s="269"/>
      <c r="R495" s="269"/>
      <c r="S495" s="269"/>
      <c r="T495" s="269"/>
      <c r="U495" s="269"/>
      <c r="V495" s="269"/>
      <c r="W495" s="269"/>
      <c r="X495" s="269"/>
      <c r="Y495" s="269"/>
      <c r="Z495" s="269"/>
      <c r="AA495" s="269"/>
      <c r="AB495" s="269"/>
      <c r="AC495" s="269"/>
      <c r="AD495" s="269"/>
      <c r="AE495" s="269"/>
      <c r="AF495" s="269"/>
      <c r="AG495" s="269"/>
      <c r="AH495" s="269"/>
      <c r="AI495" s="259"/>
    </row>
    <row r="496" spans="7:35" ht="15">
      <c r="G496" s="257"/>
      <c r="H496" s="258"/>
      <c r="I496" s="258"/>
      <c r="J496" s="258"/>
      <c r="K496" s="268"/>
      <c r="L496" s="260"/>
      <c r="M496" s="260"/>
      <c r="N496" s="269"/>
      <c r="O496" s="269"/>
      <c r="P496" s="269"/>
      <c r="Q496" s="269"/>
      <c r="R496" s="269"/>
      <c r="S496" s="269"/>
      <c r="T496" s="269"/>
      <c r="U496" s="269"/>
      <c r="V496" s="269"/>
      <c r="W496" s="269"/>
      <c r="X496" s="269"/>
      <c r="Y496" s="269"/>
      <c r="Z496" s="269"/>
      <c r="AA496" s="269"/>
      <c r="AB496" s="269"/>
      <c r="AC496" s="269"/>
      <c r="AD496" s="269"/>
      <c r="AE496" s="269"/>
      <c r="AF496" s="269"/>
      <c r="AG496" s="269"/>
      <c r="AH496" s="269"/>
      <c r="AI496" s="259"/>
    </row>
    <row r="497" spans="7:35" ht="15">
      <c r="G497" s="257"/>
      <c r="H497" s="258"/>
      <c r="I497" s="258"/>
      <c r="J497" s="258"/>
      <c r="K497" s="268"/>
      <c r="L497" s="260"/>
      <c r="M497" s="260"/>
      <c r="N497" s="269"/>
      <c r="O497" s="269"/>
      <c r="P497" s="269"/>
      <c r="Q497" s="269"/>
      <c r="R497" s="269"/>
      <c r="S497" s="269"/>
      <c r="T497" s="269"/>
      <c r="U497" s="269"/>
      <c r="V497" s="269"/>
      <c r="W497" s="269"/>
      <c r="X497" s="269"/>
      <c r="Y497" s="269"/>
      <c r="Z497" s="269"/>
      <c r="AA497" s="269"/>
      <c r="AB497" s="269"/>
      <c r="AC497" s="269"/>
      <c r="AD497" s="269"/>
      <c r="AE497" s="269"/>
      <c r="AF497" s="269"/>
      <c r="AG497" s="269"/>
      <c r="AH497" s="269"/>
      <c r="AI497" s="259"/>
    </row>
    <row r="498" spans="7:35" ht="15">
      <c r="G498" s="257"/>
      <c r="H498" s="258"/>
      <c r="I498" s="258"/>
      <c r="J498" s="258"/>
      <c r="K498" s="268"/>
      <c r="L498" s="260"/>
      <c r="M498" s="260"/>
      <c r="N498" s="269"/>
      <c r="O498" s="269"/>
      <c r="P498" s="269"/>
      <c r="Q498" s="269"/>
      <c r="R498" s="269"/>
      <c r="S498" s="269"/>
      <c r="T498" s="269"/>
      <c r="U498" s="269"/>
      <c r="V498" s="269"/>
      <c r="W498" s="269"/>
      <c r="X498" s="269"/>
      <c r="Y498" s="269"/>
      <c r="Z498" s="269"/>
      <c r="AA498" s="269"/>
      <c r="AB498" s="269"/>
      <c r="AC498" s="269"/>
      <c r="AD498" s="269"/>
      <c r="AE498" s="269"/>
      <c r="AF498" s="269"/>
      <c r="AG498" s="269"/>
      <c r="AH498" s="269"/>
      <c r="AI498" s="259"/>
    </row>
    <row r="499" spans="7:35" ht="15">
      <c r="G499" s="257"/>
      <c r="H499" s="258"/>
      <c r="I499" s="258"/>
      <c r="J499" s="258"/>
      <c r="K499" s="268"/>
      <c r="L499" s="260"/>
      <c r="M499" s="272"/>
      <c r="N499" s="269"/>
      <c r="O499" s="269"/>
      <c r="P499" s="269"/>
      <c r="Q499" s="269"/>
      <c r="R499" s="269"/>
      <c r="S499" s="269"/>
      <c r="T499" s="269"/>
      <c r="U499" s="269"/>
      <c r="V499" s="269"/>
      <c r="W499" s="269"/>
      <c r="X499" s="269"/>
      <c r="Y499" s="269"/>
      <c r="Z499" s="269"/>
      <c r="AA499" s="269"/>
      <c r="AB499" s="269"/>
      <c r="AC499" s="269"/>
      <c r="AD499" s="269"/>
      <c r="AE499" s="269"/>
      <c r="AF499" s="269"/>
      <c r="AG499" s="269"/>
      <c r="AH499" s="269"/>
      <c r="AI499" s="259"/>
    </row>
    <row r="500" spans="7:35" ht="15">
      <c r="G500" s="257"/>
      <c r="H500" s="258"/>
      <c r="I500" s="258"/>
      <c r="J500" s="258"/>
      <c r="K500" s="268"/>
      <c r="L500" s="260"/>
      <c r="M500" s="272"/>
      <c r="N500" s="269"/>
      <c r="O500" s="269"/>
      <c r="P500" s="269"/>
      <c r="Q500" s="269"/>
      <c r="R500" s="269"/>
      <c r="S500" s="269"/>
      <c r="T500" s="269"/>
      <c r="U500" s="269"/>
      <c r="V500" s="269"/>
      <c r="W500" s="269"/>
      <c r="X500" s="269"/>
      <c r="Y500" s="269"/>
      <c r="Z500" s="269"/>
      <c r="AA500" s="269"/>
      <c r="AB500" s="269"/>
      <c r="AC500" s="269"/>
      <c r="AD500" s="269"/>
      <c r="AE500" s="269"/>
      <c r="AF500" s="269"/>
      <c r="AG500" s="269"/>
      <c r="AH500" s="269"/>
      <c r="AI500" s="259"/>
    </row>
    <row r="501" spans="7:35" ht="15">
      <c r="G501" s="257"/>
      <c r="H501" s="258"/>
      <c r="I501" s="258"/>
      <c r="J501" s="258"/>
      <c r="K501" s="268"/>
      <c r="L501" s="260"/>
      <c r="M501" s="260"/>
      <c r="N501" s="269"/>
      <c r="O501" s="269"/>
      <c r="P501" s="269"/>
      <c r="Q501" s="269"/>
      <c r="R501" s="269"/>
      <c r="S501" s="269"/>
      <c r="T501" s="269"/>
      <c r="U501" s="269"/>
      <c r="V501" s="269"/>
      <c r="W501" s="269"/>
      <c r="X501" s="269"/>
      <c r="Y501" s="269"/>
      <c r="Z501" s="269"/>
      <c r="AA501" s="269"/>
      <c r="AB501" s="269"/>
      <c r="AC501" s="269"/>
      <c r="AD501" s="269"/>
      <c r="AE501" s="269"/>
      <c r="AF501" s="269"/>
      <c r="AG501" s="269"/>
      <c r="AH501" s="269"/>
      <c r="AI501" s="259"/>
    </row>
    <row r="502" spans="7:35" ht="15">
      <c r="G502" s="257"/>
      <c r="H502" s="258"/>
      <c r="I502" s="258"/>
      <c r="J502" s="258"/>
      <c r="K502" s="268"/>
      <c r="L502" s="260"/>
      <c r="M502" s="260"/>
      <c r="N502" s="269"/>
      <c r="O502" s="269"/>
      <c r="P502" s="269"/>
      <c r="Q502" s="269"/>
      <c r="R502" s="269"/>
      <c r="S502" s="269"/>
      <c r="T502" s="269"/>
      <c r="U502" s="269"/>
      <c r="V502" s="269"/>
      <c r="W502" s="269"/>
      <c r="X502" s="269"/>
      <c r="Y502" s="269"/>
      <c r="Z502" s="269"/>
      <c r="AA502" s="269"/>
      <c r="AB502" s="269"/>
      <c r="AC502" s="269"/>
      <c r="AD502" s="269"/>
      <c r="AE502" s="269"/>
      <c r="AF502" s="269"/>
      <c r="AG502" s="269"/>
      <c r="AH502" s="269"/>
      <c r="AI502" s="259"/>
    </row>
    <row r="503" spans="7:35" ht="15">
      <c r="G503" s="257"/>
      <c r="H503" s="258"/>
      <c r="I503" s="258"/>
      <c r="J503" s="258"/>
      <c r="K503" s="268"/>
      <c r="L503" s="260"/>
      <c r="M503" s="260"/>
      <c r="N503" s="269"/>
      <c r="O503" s="269"/>
      <c r="P503" s="269"/>
      <c r="Q503" s="269"/>
      <c r="R503" s="269"/>
      <c r="S503" s="269"/>
      <c r="T503" s="269"/>
      <c r="U503" s="269"/>
      <c r="V503" s="269"/>
      <c r="W503" s="269"/>
      <c r="X503" s="269"/>
      <c r="Y503" s="269"/>
      <c r="Z503" s="269"/>
      <c r="AA503" s="269"/>
      <c r="AB503" s="269"/>
      <c r="AC503" s="269"/>
      <c r="AD503" s="269"/>
      <c r="AE503" s="269"/>
      <c r="AF503" s="269"/>
      <c r="AG503" s="269"/>
      <c r="AH503" s="269"/>
      <c r="AI503" s="259"/>
    </row>
    <row r="504" spans="7:35" ht="15">
      <c r="G504" s="257"/>
      <c r="H504" s="258"/>
      <c r="I504" s="258"/>
      <c r="J504" s="258"/>
      <c r="K504" s="268"/>
      <c r="L504" s="260"/>
      <c r="M504" s="260"/>
      <c r="N504" s="269"/>
      <c r="O504" s="269"/>
      <c r="P504" s="269"/>
      <c r="Q504" s="269"/>
      <c r="R504" s="269"/>
      <c r="S504" s="269"/>
      <c r="T504" s="269"/>
      <c r="U504" s="269"/>
      <c r="V504" s="269"/>
      <c r="W504" s="269"/>
      <c r="X504" s="269"/>
      <c r="Y504" s="269"/>
      <c r="Z504" s="269"/>
      <c r="AA504" s="269"/>
      <c r="AB504" s="269"/>
      <c r="AC504" s="269"/>
      <c r="AD504" s="269"/>
      <c r="AE504" s="269"/>
      <c r="AF504" s="269"/>
      <c r="AG504" s="269"/>
      <c r="AH504" s="269"/>
      <c r="AI504" s="259"/>
    </row>
    <row r="505" spans="7:35" ht="15">
      <c r="G505" s="257"/>
      <c r="H505" s="258"/>
      <c r="I505" s="258"/>
      <c r="J505" s="258"/>
      <c r="K505" s="268"/>
      <c r="L505" s="260"/>
      <c r="M505" s="260"/>
      <c r="N505" s="269"/>
      <c r="O505" s="269"/>
      <c r="P505" s="269"/>
      <c r="Q505" s="269"/>
      <c r="R505" s="269"/>
      <c r="S505" s="269"/>
      <c r="T505" s="269"/>
      <c r="U505" s="269"/>
      <c r="V505" s="269"/>
      <c r="W505" s="269"/>
      <c r="X505" s="269"/>
      <c r="Y505" s="269"/>
      <c r="Z505" s="269"/>
      <c r="AA505" s="269"/>
      <c r="AB505" s="269"/>
      <c r="AC505" s="269"/>
      <c r="AD505" s="269"/>
      <c r="AE505" s="269"/>
      <c r="AF505" s="269"/>
      <c r="AG505" s="269"/>
      <c r="AH505" s="269"/>
      <c r="AI505" s="259"/>
    </row>
    <row r="506" spans="7:35" ht="15">
      <c r="G506" s="257"/>
      <c r="H506" s="258"/>
      <c r="I506" s="258"/>
      <c r="J506" s="258"/>
      <c r="K506" s="268"/>
      <c r="L506" s="260"/>
      <c r="M506" s="260"/>
      <c r="N506" s="269"/>
      <c r="O506" s="269"/>
      <c r="P506" s="269"/>
      <c r="Q506" s="269"/>
      <c r="R506" s="269"/>
      <c r="S506" s="269"/>
      <c r="T506" s="269"/>
      <c r="U506" s="269"/>
      <c r="V506" s="269"/>
      <c r="W506" s="269"/>
      <c r="X506" s="269"/>
      <c r="Y506" s="269"/>
      <c r="Z506" s="269"/>
      <c r="AA506" s="269"/>
      <c r="AB506" s="269"/>
      <c r="AC506" s="269"/>
      <c r="AD506" s="269"/>
      <c r="AE506" s="269"/>
      <c r="AF506" s="269"/>
      <c r="AG506" s="269"/>
      <c r="AH506" s="269"/>
      <c r="AI506" s="259"/>
    </row>
    <row r="507" spans="7:35" ht="15">
      <c r="G507" s="257"/>
      <c r="H507" s="258"/>
      <c r="I507" s="258"/>
      <c r="J507" s="258"/>
      <c r="K507" s="268"/>
      <c r="L507" s="260"/>
      <c r="M507" s="260"/>
      <c r="N507" s="269"/>
      <c r="O507" s="269"/>
      <c r="P507" s="269"/>
      <c r="Q507" s="269"/>
      <c r="R507" s="269"/>
      <c r="S507" s="269"/>
      <c r="T507" s="269"/>
      <c r="U507" s="269"/>
      <c r="V507" s="269"/>
      <c r="W507" s="269"/>
      <c r="X507" s="269"/>
      <c r="Y507" s="269"/>
      <c r="Z507" s="269"/>
      <c r="AA507" s="269"/>
      <c r="AB507" s="269"/>
      <c r="AC507" s="269"/>
      <c r="AD507" s="269"/>
      <c r="AE507" s="269"/>
      <c r="AF507" s="269"/>
      <c r="AG507" s="269"/>
      <c r="AH507" s="269"/>
      <c r="AI507" s="259"/>
    </row>
    <row r="508" spans="7:35" ht="15">
      <c r="G508" s="257"/>
      <c r="H508" s="258"/>
      <c r="I508" s="258"/>
      <c r="J508" s="258"/>
      <c r="K508" s="268"/>
      <c r="L508" s="260"/>
      <c r="M508" s="260"/>
      <c r="N508" s="269"/>
      <c r="O508" s="269"/>
      <c r="P508" s="269"/>
      <c r="Q508" s="269"/>
      <c r="R508" s="269"/>
      <c r="S508" s="269"/>
      <c r="T508" s="269"/>
      <c r="U508" s="269"/>
      <c r="V508" s="269"/>
      <c r="W508" s="269"/>
      <c r="X508" s="269"/>
      <c r="Y508" s="269"/>
      <c r="Z508" s="269"/>
      <c r="AA508" s="269"/>
      <c r="AB508" s="269"/>
      <c r="AC508" s="269"/>
      <c r="AD508" s="269"/>
      <c r="AE508" s="269"/>
      <c r="AF508" s="269"/>
      <c r="AG508" s="269"/>
      <c r="AH508" s="269"/>
      <c r="AI508" s="259"/>
    </row>
    <row r="509" spans="7:35" ht="15">
      <c r="G509" s="257"/>
      <c r="H509" s="258"/>
      <c r="I509" s="258"/>
      <c r="J509" s="258"/>
      <c r="K509" s="268"/>
      <c r="L509" s="260"/>
      <c r="M509" s="260"/>
      <c r="N509" s="269"/>
      <c r="O509" s="269"/>
      <c r="P509" s="269"/>
      <c r="Q509" s="269"/>
      <c r="R509" s="269"/>
      <c r="S509" s="269"/>
      <c r="T509" s="269"/>
      <c r="U509" s="269"/>
      <c r="V509" s="269"/>
      <c r="W509" s="269"/>
      <c r="X509" s="269"/>
      <c r="Y509" s="269"/>
      <c r="Z509" s="269"/>
      <c r="AA509" s="269"/>
      <c r="AB509" s="269"/>
      <c r="AC509" s="269"/>
      <c r="AD509" s="269"/>
      <c r="AE509" s="269"/>
      <c r="AF509" s="269"/>
      <c r="AG509" s="269"/>
      <c r="AH509" s="269"/>
      <c r="AI509" s="259"/>
    </row>
    <row r="510" spans="7:35" ht="15">
      <c r="G510" s="257"/>
      <c r="H510" s="258"/>
      <c r="I510" s="258"/>
      <c r="J510" s="258"/>
      <c r="K510" s="268"/>
      <c r="L510" s="260"/>
      <c r="M510" s="260"/>
      <c r="N510" s="269"/>
      <c r="O510" s="269"/>
      <c r="P510" s="269"/>
      <c r="Q510" s="269"/>
      <c r="R510" s="269"/>
      <c r="S510" s="269"/>
      <c r="T510" s="269"/>
      <c r="U510" s="269"/>
      <c r="V510" s="269"/>
      <c r="W510" s="269"/>
      <c r="X510" s="269"/>
      <c r="Y510" s="269"/>
      <c r="Z510" s="269"/>
      <c r="AA510" s="269"/>
      <c r="AB510" s="269"/>
      <c r="AC510" s="269"/>
      <c r="AD510" s="269"/>
      <c r="AE510" s="269"/>
      <c r="AF510" s="269"/>
      <c r="AG510" s="269"/>
      <c r="AH510" s="269"/>
      <c r="AI510" s="259"/>
    </row>
    <row r="511" spans="7:35" ht="15">
      <c r="G511" s="257"/>
      <c r="H511" s="258"/>
      <c r="I511" s="258"/>
      <c r="J511" s="258"/>
      <c r="K511" s="259"/>
      <c r="L511" s="259"/>
      <c r="M511" s="260"/>
      <c r="N511" s="260"/>
      <c r="O511" s="260"/>
      <c r="P511" s="260"/>
      <c r="Q511" s="260"/>
      <c r="R511" s="260"/>
      <c r="S511" s="260"/>
      <c r="T511" s="260"/>
      <c r="U511" s="260"/>
      <c r="V511" s="260"/>
      <c r="W511" s="260"/>
      <c r="X511" s="260"/>
      <c r="Y511" s="260"/>
      <c r="Z511" s="260"/>
      <c r="AA511" s="260"/>
      <c r="AB511" s="260"/>
      <c r="AC511" s="260"/>
      <c r="AD511" s="260"/>
      <c r="AE511" s="260"/>
      <c r="AF511" s="260"/>
      <c r="AG511" s="259"/>
      <c r="AH511" s="259"/>
      <c r="AI511" s="259"/>
    </row>
    <row r="512" spans="7:35" ht="15">
      <c r="G512" s="257"/>
      <c r="H512" s="258"/>
      <c r="I512" s="258"/>
      <c r="J512" s="258"/>
      <c r="K512" s="259"/>
      <c r="L512" s="259"/>
      <c r="M512" s="260"/>
      <c r="N512" s="278"/>
      <c r="O512" s="278"/>
      <c r="P512" s="278"/>
      <c r="Q512" s="278"/>
      <c r="R512" s="278"/>
      <c r="S512" s="278"/>
      <c r="T512" s="278"/>
      <c r="U512" s="278"/>
      <c r="V512" s="278"/>
      <c r="W512" s="278"/>
      <c r="X512" s="278"/>
      <c r="Y512" s="278"/>
      <c r="Z512" s="278"/>
      <c r="AA512" s="278"/>
      <c r="AB512" s="278"/>
      <c r="AC512" s="278"/>
      <c r="AD512" s="278"/>
      <c r="AE512" s="278"/>
      <c r="AF512" s="278"/>
      <c r="AG512" s="269"/>
      <c r="AH512" s="269"/>
      <c r="AI512" s="259"/>
    </row>
    <row r="513" spans="7:35" ht="15">
      <c r="G513" s="257"/>
      <c r="H513" s="258"/>
      <c r="I513" s="258"/>
      <c r="J513" s="258"/>
      <c r="K513" s="268"/>
      <c r="L513" s="260"/>
      <c r="M513" s="260"/>
      <c r="N513" s="269"/>
      <c r="O513" s="269"/>
      <c r="P513" s="269"/>
      <c r="Q513" s="269"/>
      <c r="R513" s="269"/>
      <c r="S513" s="269"/>
      <c r="T513" s="269"/>
      <c r="U513" s="269"/>
      <c r="V513" s="269"/>
      <c r="W513" s="269"/>
      <c r="X513" s="269"/>
      <c r="Y513" s="269"/>
      <c r="Z513" s="269"/>
      <c r="AA513" s="269"/>
      <c r="AB513" s="269"/>
      <c r="AC513" s="269"/>
      <c r="AD513" s="269"/>
      <c r="AE513" s="269"/>
      <c r="AF513" s="269"/>
      <c r="AG513" s="269"/>
      <c r="AH513" s="269"/>
      <c r="AI513" s="259"/>
    </row>
    <row r="514" spans="7:35" ht="15">
      <c r="G514" s="257"/>
      <c r="H514" s="258"/>
      <c r="I514" s="258"/>
      <c r="J514" s="258"/>
      <c r="K514" s="268"/>
      <c r="L514" s="260"/>
      <c r="M514" s="260"/>
      <c r="N514" s="269"/>
      <c r="O514" s="269"/>
      <c r="P514" s="269"/>
      <c r="Q514" s="269"/>
      <c r="R514" s="269"/>
      <c r="S514" s="269"/>
      <c r="T514" s="269"/>
      <c r="U514" s="269"/>
      <c r="V514" s="269"/>
      <c r="W514" s="269"/>
      <c r="X514" s="269"/>
      <c r="Y514" s="269"/>
      <c r="Z514" s="269"/>
      <c r="AA514" s="269"/>
      <c r="AB514" s="269"/>
      <c r="AC514" s="269"/>
      <c r="AD514" s="269"/>
      <c r="AE514" s="269"/>
      <c r="AF514" s="269"/>
      <c r="AG514" s="269"/>
      <c r="AH514" s="269"/>
      <c r="AI514" s="259"/>
    </row>
    <row r="515" spans="7:35" ht="15">
      <c r="G515" s="257"/>
      <c r="H515" s="258"/>
      <c r="I515" s="258"/>
      <c r="J515" s="258"/>
      <c r="K515" s="268"/>
      <c r="L515" s="260"/>
      <c r="M515" s="260"/>
      <c r="N515" s="269"/>
      <c r="O515" s="269"/>
      <c r="P515" s="269"/>
      <c r="Q515" s="269"/>
      <c r="R515" s="269"/>
      <c r="S515" s="269"/>
      <c r="T515" s="269"/>
      <c r="U515" s="269"/>
      <c r="V515" s="269"/>
      <c r="W515" s="269"/>
      <c r="X515" s="269"/>
      <c r="Y515" s="269"/>
      <c r="Z515" s="269"/>
      <c r="AA515" s="269"/>
      <c r="AB515" s="269"/>
      <c r="AC515" s="269"/>
      <c r="AD515" s="269"/>
      <c r="AE515" s="269"/>
      <c r="AF515" s="269"/>
      <c r="AG515" s="269"/>
      <c r="AH515" s="269"/>
      <c r="AI515" s="259"/>
    </row>
    <row r="516" spans="7:35" ht="15">
      <c r="G516" s="257"/>
      <c r="H516" s="258"/>
      <c r="I516" s="258"/>
      <c r="J516" s="258"/>
      <c r="K516" s="268"/>
      <c r="L516" s="260"/>
      <c r="M516" s="260"/>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59"/>
    </row>
    <row r="517" spans="7:35" ht="15">
      <c r="G517" s="257"/>
      <c r="H517" s="258"/>
      <c r="I517" s="258"/>
      <c r="J517" s="258"/>
      <c r="K517" s="268"/>
      <c r="L517" s="260"/>
      <c r="M517" s="260"/>
      <c r="N517" s="269"/>
      <c r="O517" s="269"/>
      <c r="P517" s="269"/>
      <c r="Q517" s="269"/>
      <c r="R517" s="269"/>
      <c r="S517" s="269"/>
      <c r="T517" s="269"/>
      <c r="U517" s="269"/>
      <c r="V517" s="269"/>
      <c r="W517" s="269"/>
      <c r="X517" s="269"/>
      <c r="Y517" s="269"/>
      <c r="Z517" s="269"/>
      <c r="AA517" s="269"/>
      <c r="AB517" s="269"/>
      <c r="AC517" s="269"/>
      <c r="AD517" s="269"/>
      <c r="AE517" s="269"/>
      <c r="AF517" s="269"/>
      <c r="AG517" s="269"/>
      <c r="AH517" s="269"/>
      <c r="AI517" s="259"/>
    </row>
    <row r="518" spans="7:35" ht="15">
      <c r="G518" s="257"/>
      <c r="H518" s="258"/>
      <c r="I518" s="258"/>
      <c r="J518" s="258"/>
      <c r="K518" s="268"/>
      <c r="L518" s="260"/>
      <c r="M518" s="260"/>
      <c r="N518" s="269"/>
      <c r="O518" s="269"/>
      <c r="P518" s="269"/>
      <c r="Q518" s="269"/>
      <c r="R518" s="269"/>
      <c r="S518" s="269"/>
      <c r="T518" s="269"/>
      <c r="U518" s="269"/>
      <c r="V518" s="269"/>
      <c r="W518" s="269"/>
      <c r="X518" s="269"/>
      <c r="Y518" s="269"/>
      <c r="Z518" s="269"/>
      <c r="AA518" s="269"/>
      <c r="AB518" s="269"/>
      <c r="AC518" s="269"/>
      <c r="AD518" s="269"/>
      <c r="AE518" s="269"/>
      <c r="AF518" s="269"/>
      <c r="AG518" s="269"/>
      <c r="AH518" s="269"/>
      <c r="AI518" s="259"/>
    </row>
    <row r="519" spans="7:35" ht="15">
      <c r="G519" s="257"/>
      <c r="H519" s="258"/>
      <c r="I519" s="258"/>
      <c r="J519" s="258"/>
      <c r="K519" s="268"/>
      <c r="L519" s="260"/>
      <c r="M519" s="260"/>
      <c r="N519" s="269"/>
      <c r="O519" s="269"/>
      <c r="P519" s="269"/>
      <c r="Q519" s="269"/>
      <c r="R519" s="269"/>
      <c r="S519" s="269"/>
      <c r="T519" s="269"/>
      <c r="U519" s="269"/>
      <c r="V519" s="269"/>
      <c r="W519" s="269"/>
      <c r="X519" s="269"/>
      <c r="Y519" s="269"/>
      <c r="Z519" s="269"/>
      <c r="AA519" s="269"/>
      <c r="AB519" s="269"/>
      <c r="AC519" s="269"/>
      <c r="AD519" s="269"/>
      <c r="AE519" s="269"/>
      <c r="AF519" s="269"/>
      <c r="AG519" s="269"/>
      <c r="AH519" s="269"/>
      <c r="AI519" s="259"/>
    </row>
    <row r="520" spans="7:35" ht="15">
      <c r="G520" s="257"/>
      <c r="H520" s="258"/>
      <c r="I520" s="258"/>
      <c r="J520" s="258"/>
      <c r="K520" s="268"/>
      <c r="L520" s="260"/>
      <c r="M520" s="260"/>
      <c r="N520" s="269"/>
      <c r="O520" s="269"/>
      <c r="P520" s="269"/>
      <c r="Q520" s="269"/>
      <c r="R520" s="269"/>
      <c r="S520" s="269"/>
      <c r="T520" s="269"/>
      <c r="U520" s="269"/>
      <c r="V520" s="269"/>
      <c r="W520" s="269"/>
      <c r="X520" s="269"/>
      <c r="Y520" s="269"/>
      <c r="Z520" s="269"/>
      <c r="AA520" s="269"/>
      <c r="AB520" s="269"/>
      <c r="AC520" s="269"/>
      <c r="AD520" s="269"/>
      <c r="AE520" s="269"/>
      <c r="AF520" s="269"/>
      <c r="AG520" s="269"/>
      <c r="AH520" s="269"/>
      <c r="AI520" s="259"/>
    </row>
    <row r="521" spans="7:35" ht="15">
      <c r="G521" s="257"/>
      <c r="H521" s="258"/>
      <c r="I521" s="258"/>
      <c r="J521" s="258"/>
      <c r="K521" s="268"/>
      <c r="L521" s="260"/>
      <c r="M521" s="272"/>
      <c r="N521" s="269"/>
      <c r="O521" s="269"/>
      <c r="P521" s="269"/>
      <c r="Q521" s="269"/>
      <c r="R521" s="269"/>
      <c r="S521" s="269"/>
      <c r="T521" s="269"/>
      <c r="U521" s="269"/>
      <c r="V521" s="269"/>
      <c r="W521" s="269"/>
      <c r="X521" s="269"/>
      <c r="Y521" s="269"/>
      <c r="Z521" s="269"/>
      <c r="AA521" s="269"/>
      <c r="AB521" s="269"/>
      <c r="AC521" s="269"/>
      <c r="AD521" s="269"/>
      <c r="AE521" s="269"/>
      <c r="AF521" s="269"/>
      <c r="AG521" s="269"/>
      <c r="AH521" s="269"/>
      <c r="AI521" s="259"/>
    </row>
    <row r="522" spans="7:35" ht="15">
      <c r="G522" s="257"/>
      <c r="H522" s="258"/>
      <c r="I522" s="258"/>
      <c r="J522" s="258"/>
      <c r="K522" s="268"/>
      <c r="L522" s="260"/>
      <c r="M522" s="272"/>
      <c r="N522" s="269"/>
      <c r="O522" s="269"/>
      <c r="P522" s="269"/>
      <c r="Q522" s="269"/>
      <c r="R522" s="269"/>
      <c r="S522" s="269"/>
      <c r="T522" s="269"/>
      <c r="U522" s="269"/>
      <c r="V522" s="269"/>
      <c r="W522" s="269"/>
      <c r="X522" s="269"/>
      <c r="Y522" s="269"/>
      <c r="Z522" s="269"/>
      <c r="AA522" s="269"/>
      <c r="AB522" s="269"/>
      <c r="AC522" s="269"/>
      <c r="AD522" s="269"/>
      <c r="AE522" s="269"/>
      <c r="AF522" s="269"/>
      <c r="AG522" s="269"/>
      <c r="AH522" s="269"/>
      <c r="AI522" s="259"/>
    </row>
    <row r="523" spans="7:35" ht="15">
      <c r="G523" s="257"/>
      <c r="H523" s="258"/>
      <c r="I523" s="258"/>
      <c r="J523" s="258"/>
      <c r="K523" s="268"/>
      <c r="L523" s="260"/>
      <c r="M523" s="260"/>
      <c r="N523" s="269"/>
      <c r="O523" s="269"/>
      <c r="P523" s="269"/>
      <c r="Q523" s="269"/>
      <c r="R523" s="269"/>
      <c r="S523" s="269"/>
      <c r="T523" s="269"/>
      <c r="U523" s="269"/>
      <c r="V523" s="269"/>
      <c r="W523" s="269"/>
      <c r="X523" s="269"/>
      <c r="Y523" s="269"/>
      <c r="Z523" s="269"/>
      <c r="AA523" s="269"/>
      <c r="AB523" s="269"/>
      <c r="AC523" s="269"/>
      <c r="AD523" s="269"/>
      <c r="AE523" s="269"/>
      <c r="AF523" s="269"/>
      <c r="AG523" s="269"/>
      <c r="AH523" s="269"/>
      <c r="AI523" s="259"/>
    </row>
    <row r="524" spans="7:35" ht="15">
      <c r="G524" s="257"/>
      <c r="H524" s="258"/>
      <c r="I524" s="258"/>
      <c r="J524" s="258"/>
      <c r="K524" s="268"/>
      <c r="L524" s="260"/>
      <c r="M524" s="260"/>
      <c r="N524" s="269"/>
      <c r="O524" s="269"/>
      <c r="P524" s="269"/>
      <c r="Q524" s="269"/>
      <c r="R524" s="269"/>
      <c r="S524" s="269"/>
      <c r="T524" s="269"/>
      <c r="U524" s="269"/>
      <c r="V524" s="269"/>
      <c r="W524" s="269"/>
      <c r="X524" s="269"/>
      <c r="Y524" s="269"/>
      <c r="Z524" s="269"/>
      <c r="AA524" s="269"/>
      <c r="AB524" s="269"/>
      <c r="AC524" s="269"/>
      <c r="AD524" s="269"/>
      <c r="AE524" s="269"/>
      <c r="AF524" s="269"/>
      <c r="AG524" s="269"/>
      <c r="AH524" s="269"/>
      <c r="AI524" s="259"/>
    </row>
    <row r="525" spans="7:35" ht="15">
      <c r="G525" s="257"/>
      <c r="H525" s="258"/>
      <c r="I525" s="258"/>
      <c r="J525" s="258"/>
      <c r="K525" s="268"/>
      <c r="L525" s="260"/>
      <c r="M525" s="260"/>
      <c r="N525" s="269"/>
      <c r="O525" s="269"/>
      <c r="P525" s="269"/>
      <c r="Q525" s="269"/>
      <c r="R525" s="269"/>
      <c r="S525" s="269"/>
      <c r="T525" s="269"/>
      <c r="U525" s="269"/>
      <c r="V525" s="269"/>
      <c r="W525" s="269"/>
      <c r="X525" s="269"/>
      <c r="Y525" s="269"/>
      <c r="Z525" s="269"/>
      <c r="AA525" s="269"/>
      <c r="AB525" s="269"/>
      <c r="AC525" s="269"/>
      <c r="AD525" s="269"/>
      <c r="AE525" s="269"/>
      <c r="AF525" s="269"/>
      <c r="AG525" s="269"/>
      <c r="AH525" s="269"/>
      <c r="AI525" s="259"/>
    </row>
    <row r="526" spans="7:35" ht="15">
      <c r="G526" s="257"/>
      <c r="H526" s="258"/>
      <c r="I526" s="258"/>
      <c r="J526" s="258"/>
      <c r="K526" s="268"/>
      <c r="L526" s="260"/>
      <c r="M526" s="260"/>
      <c r="N526" s="269"/>
      <c r="O526" s="269"/>
      <c r="P526" s="269"/>
      <c r="Q526" s="269"/>
      <c r="R526" s="269"/>
      <c r="S526" s="269"/>
      <c r="T526" s="269"/>
      <c r="U526" s="269"/>
      <c r="V526" s="269"/>
      <c r="W526" s="269"/>
      <c r="X526" s="269"/>
      <c r="Y526" s="269"/>
      <c r="Z526" s="269"/>
      <c r="AA526" s="269"/>
      <c r="AB526" s="269"/>
      <c r="AC526" s="269"/>
      <c r="AD526" s="269"/>
      <c r="AE526" s="269"/>
      <c r="AF526" s="269"/>
      <c r="AG526" s="269"/>
      <c r="AH526" s="269"/>
      <c r="AI526" s="259"/>
    </row>
    <row r="527" spans="7:35" ht="15">
      <c r="G527" s="257"/>
      <c r="H527" s="258"/>
      <c r="I527" s="258"/>
      <c r="J527" s="258"/>
      <c r="K527" s="268"/>
      <c r="L527" s="260"/>
      <c r="M527" s="260"/>
      <c r="N527" s="269"/>
      <c r="O527" s="269"/>
      <c r="P527" s="269"/>
      <c r="Q527" s="269"/>
      <c r="R527" s="269"/>
      <c r="S527" s="269"/>
      <c r="T527" s="269"/>
      <c r="U527" s="269"/>
      <c r="V527" s="269"/>
      <c r="W527" s="269"/>
      <c r="X527" s="269"/>
      <c r="Y527" s="269"/>
      <c r="Z527" s="269"/>
      <c r="AA527" s="269"/>
      <c r="AB527" s="269"/>
      <c r="AC527" s="269"/>
      <c r="AD527" s="269"/>
      <c r="AE527" s="269"/>
      <c r="AF527" s="269"/>
      <c r="AG527" s="269"/>
      <c r="AH527" s="269"/>
      <c r="AI527" s="259"/>
    </row>
    <row r="528" spans="7:35" ht="15">
      <c r="G528" s="257"/>
      <c r="H528" s="258"/>
      <c r="I528" s="258"/>
      <c r="J528" s="258"/>
      <c r="K528" s="268"/>
      <c r="L528" s="260"/>
      <c r="M528" s="260"/>
      <c r="N528" s="269"/>
      <c r="O528" s="269"/>
      <c r="P528" s="269"/>
      <c r="Q528" s="269"/>
      <c r="R528" s="269"/>
      <c r="S528" s="269"/>
      <c r="T528" s="269"/>
      <c r="U528" s="269"/>
      <c r="V528" s="269"/>
      <c r="W528" s="269"/>
      <c r="X528" s="269"/>
      <c r="Y528" s="269"/>
      <c r="Z528" s="269"/>
      <c r="AA528" s="269"/>
      <c r="AB528" s="269"/>
      <c r="AC528" s="269"/>
      <c r="AD528" s="269"/>
      <c r="AE528" s="269"/>
      <c r="AF528" s="269"/>
      <c r="AG528" s="269"/>
      <c r="AH528" s="269"/>
      <c r="AI528" s="259"/>
    </row>
    <row r="529" spans="7:35" ht="15">
      <c r="G529" s="257"/>
      <c r="H529" s="258"/>
      <c r="I529" s="258"/>
      <c r="J529" s="258"/>
      <c r="K529" s="268"/>
      <c r="L529" s="260"/>
      <c r="M529" s="260"/>
      <c r="N529" s="269"/>
      <c r="O529" s="269"/>
      <c r="P529" s="269"/>
      <c r="Q529" s="269"/>
      <c r="R529" s="269"/>
      <c r="S529" s="269"/>
      <c r="T529" s="269"/>
      <c r="U529" s="269"/>
      <c r="V529" s="269"/>
      <c r="W529" s="269"/>
      <c r="X529" s="269"/>
      <c r="Y529" s="269"/>
      <c r="Z529" s="269"/>
      <c r="AA529" s="269"/>
      <c r="AB529" s="269"/>
      <c r="AC529" s="269"/>
      <c r="AD529" s="269"/>
      <c r="AE529" s="269"/>
      <c r="AF529" s="269"/>
      <c r="AG529" s="269"/>
      <c r="AH529" s="269"/>
      <c r="AI529" s="259"/>
    </row>
    <row r="530" spans="7:35" ht="15">
      <c r="G530" s="257"/>
      <c r="H530" s="258"/>
      <c r="I530" s="258"/>
      <c r="J530" s="258"/>
      <c r="K530" s="268"/>
      <c r="L530" s="260"/>
      <c r="M530" s="260"/>
      <c r="N530" s="269"/>
      <c r="O530" s="269"/>
      <c r="P530" s="269"/>
      <c r="Q530" s="269"/>
      <c r="R530" s="269"/>
      <c r="S530" s="269"/>
      <c r="T530" s="269"/>
      <c r="U530" s="269"/>
      <c r="V530" s="269"/>
      <c r="W530" s="269"/>
      <c r="X530" s="269"/>
      <c r="Y530" s="269"/>
      <c r="Z530" s="269"/>
      <c r="AA530" s="269"/>
      <c r="AB530" s="269"/>
      <c r="AC530" s="269"/>
      <c r="AD530" s="269"/>
      <c r="AE530" s="269"/>
      <c r="AF530" s="269"/>
      <c r="AG530" s="269"/>
      <c r="AH530" s="269"/>
      <c r="AI530" s="259"/>
    </row>
    <row r="531" spans="7:35" ht="15">
      <c r="G531" s="257"/>
      <c r="H531" s="258"/>
      <c r="I531" s="258"/>
      <c r="J531" s="258"/>
      <c r="K531" s="268"/>
      <c r="L531" s="260"/>
      <c r="M531" s="260"/>
      <c r="N531" s="269"/>
      <c r="O531" s="269"/>
      <c r="P531" s="269"/>
      <c r="Q531" s="269"/>
      <c r="R531" s="269"/>
      <c r="S531" s="269"/>
      <c r="T531" s="269"/>
      <c r="U531" s="269"/>
      <c r="V531" s="269"/>
      <c r="W531" s="269"/>
      <c r="X531" s="269"/>
      <c r="Y531" s="269"/>
      <c r="Z531" s="269"/>
      <c r="AA531" s="269"/>
      <c r="AB531" s="269"/>
      <c r="AC531" s="269"/>
      <c r="AD531" s="269"/>
      <c r="AE531" s="269"/>
      <c r="AF531" s="269"/>
      <c r="AG531" s="269"/>
      <c r="AH531" s="269"/>
      <c r="AI531" s="259"/>
    </row>
    <row r="532" spans="7:35" ht="15">
      <c r="G532" s="257"/>
      <c r="H532" s="258"/>
      <c r="I532" s="258"/>
      <c r="J532" s="258"/>
      <c r="K532" s="268"/>
      <c r="L532" s="260"/>
      <c r="M532" s="260"/>
      <c r="N532" s="269"/>
      <c r="O532" s="269"/>
      <c r="P532" s="269"/>
      <c r="Q532" s="269"/>
      <c r="R532" s="269"/>
      <c r="S532" s="269"/>
      <c r="T532" s="269"/>
      <c r="U532" s="269"/>
      <c r="V532" s="269"/>
      <c r="W532" s="269"/>
      <c r="X532" s="269"/>
      <c r="Y532" s="269"/>
      <c r="Z532" s="269"/>
      <c r="AA532" s="269"/>
      <c r="AB532" s="269"/>
      <c r="AC532" s="269"/>
      <c r="AD532" s="269"/>
      <c r="AE532" s="269"/>
      <c r="AF532" s="269"/>
      <c r="AG532" s="269"/>
      <c r="AH532" s="269"/>
      <c r="AI532" s="259"/>
    </row>
    <row r="533" spans="7:35" ht="15">
      <c r="G533" s="257"/>
      <c r="H533" s="258"/>
      <c r="I533" s="258"/>
      <c r="J533" s="258"/>
      <c r="K533" s="259"/>
      <c r="L533" s="259"/>
      <c r="M533" s="260"/>
      <c r="N533" s="260"/>
      <c r="O533" s="260"/>
      <c r="P533" s="260"/>
      <c r="Q533" s="260"/>
      <c r="R533" s="260"/>
      <c r="S533" s="260"/>
      <c r="T533" s="260"/>
      <c r="U533" s="260"/>
      <c r="V533" s="260"/>
      <c r="W533" s="260"/>
      <c r="X533" s="260"/>
      <c r="Y533" s="260"/>
      <c r="Z533" s="260"/>
      <c r="AA533" s="260"/>
      <c r="AB533" s="260"/>
      <c r="AC533" s="260"/>
      <c r="AD533" s="260"/>
      <c r="AE533" s="260"/>
      <c r="AF533" s="260"/>
      <c r="AG533" s="259"/>
      <c r="AH533" s="259"/>
      <c r="AI533" s="259"/>
    </row>
    <row r="534" spans="7:35" ht="15">
      <c r="G534" s="257"/>
      <c r="H534" s="258"/>
      <c r="I534" s="258"/>
      <c r="J534" s="258"/>
      <c r="K534" s="259"/>
      <c r="L534" s="259"/>
      <c r="M534" s="260"/>
      <c r="N534" s="278"/>
      <c r="O534" s="278"/>
      <c r="P534" s="278"/>
      <c r="Q534" s="278"/>
      <c r="R534" s="278"/>
      <c r="S534" s="278"/>
      <c r="T534" s="278"/>
      <c r="U534" s="278"/>
      <c r="V534" s="278"/>
      <c r="W534" s="278"/>
      <c r="X534" s="278"/>
      <c r="Y534" s="278"/>
      <c r="Z534" s="278"/>
      <c r="AA534" s="278"/>
      <c r="AB534" s="278"/>
      <c r="AC534" s="278"/>
      <c r="AD534" s="278"/>
      <c r="AE534" s="278"/>
      <c r="AF534" s="278"/>
      <c r="AG534" s="269"/>
      <c r="AH534" s="269"/>
      <c r="AI534" s="259"/>
    </row>
    <row r="535" spans="7:35" ht="15">
      <c r="G535" s="257"/>
      <c r="H535" s="258"/>
      <c r="I535" s="258"/>
      <c r="J535" s="258"/>
      <c r="K535" s="268"/>
      <c r="L535" s="260"/>
      <c r="M535" s="260"/>
      <c r="N535" s="269"/>
      <c r="O535" s="269"/>
      <c r="P535" s="269"/>
      <c r="Q535" s="269"/>
      <c r="R535" s="269"/>
      <c r="S535" s="269"/>
      <c r="T535" s="269"/>
      <c r="U535" s="269"/>
      <c r="V535" s="269"/>
      <c r="W535" s="269"/>
      <c r="X535" s="269"/>
      <c r="Y535" s="269"/>
      <c r="Z535" s="269"/>
      <c r="AA535" s="269"/>
      <c r="AB535" s="269"/>
      <c r="AC535" s="269"/>
      <c r="AD535" s="269"/>
      <c r="AE535" s="269"/>
      <c r="AF535" s="269"/>
      <c r="AG535" s="269"/>
      <c r="AH535" s="269"/>
      <c r="AI535" s="259"/>
    </row>
    <row r="536" spans="7:35" ht="15">
      <c r="G536" s="257"/>
      <c r="H536" s="258"/>
      <c r="I536" s="258"/>
      <c r="J536" s="258"/>
      <c r="K536" s="268"/>
      <c r="L536" s="260"/>
      <c r="M536" s="260"/>
      <c r="N536" s="269"/>
      <c r="O536" s="269"/>
      <c r="P536" s="269"/>
      <c r="Q536" s="269"/>
      <c r="R536" s="269"/>
      <c r="S536" s="269"/>
      <c r="T536" s="269"/>
      <c r="U536" s="269"/>
      <c r="V536" s="269"/>
      <c r="W536" s="269"/>
      <c r="X536" s="269"/>
      <c r="Y536" s="269"/>
      <c r="Z536" s="269"/>
      <c r="AA536" s="269"/>
      <c r="AB536" s="269"/>
      <c r="AC536" s="269"/>
      <c r="AD536" s="269"/>
      <c r="AE536" s="269"/>
      <c r="AF536" s="269"/>
      <c r="AG536" s="269"/>
      <c r="AH536" s="269"/>
      <c r="AI536" s="259"/>
    </row>
    <row r="537" spans="7:35" ht="15">
      <c r="G537" s="257"/>
      <c r="H537" s="258"/>
      <c r="I537" s="258"/>
      <c r="J537" s="258"/>
      <c r="K537" s="268"/>
      <c r="L537" s="260"/>
      <c r="M537" s="260"/>
      <c r="N537" s="269"/>
      <c r="O537" s="269"/>
      <c r="P537" s="269"/>
      <c r="Q537" s="269"/>
      <c r="R537" s="269"/>
      <c r="S537" s="269"/>
      <c r="T537" s="269"/>
      <c r="U537" s="269"/>
      <c r="V537" s="269"/>
      <c r="W537" s="269"/>
      <c r="X537" s="269"/>
      <c r="Y537" s="269"/>
      <c r="Z537" s="269"/>
      <c r="AA537" s="269"/>
      <c r="AB537" s="269"/>
      <c r="AC537" s="269"/>
      <c r="AD537" s="269"/>
      <c r="AE537" s="269"/>
      <c r="AF537" s="269"/>
      <c r="AG537" s="269"/>
      <c r="AH537" s="269"/>
      <c r="AI537" s="259"/>
    </row>
    <row r="538" spans="7:35" ht="15">
      <c r="G538" s="257"/>
      <c r="H538" s="258"/>
      <c r="I538" s="258"/>
      <c r="J538" s="258"/>
      <c r="K538" s="268"/>
      <c r="L538" s="260"/>
      <c r="M538" s="260"/>
      <c r="N538" s="269"/>
      <c r="O538" s="269"/>
      <c r="P538" s="269"/>
      <c r="Q538" s="269"/>
      <c r="R538" s="269"/>
      <c r="S538" s="269"/>
      <c r="T538" s="269"/>
      <c r="U538" s="269"/>
      <c r="V538" s="269"/>
      <c r="W538" s="269"/>
      <c r="X538" s="269"/>
      <c r="Y538" s="269"/>
      <c r="Z538" s="269"/>
      <c r="AA538" s="269"/>
      <c r="AB538" s="269"/>
      <c r="AC538" s="269"/>
      <c r="AD538" s="269"/>
      <c r="AE538" s="269"/>
      <c r="AF538" s="269"/>
      <c r="AG538" s="269"/>
      <c r="AH538" s="269"/>
      <c r="AI538" s="259"/>
    </row>
    <row r="539" spans="7:35" ht="15">
      <c r="G539" s="257"/>
      <c r="H539" s="258"/>
      <c r="I539" s="258"/>
      <c r="J539" s="258"/>
      <c r="K539" s="268"/>
      <c r="L539" s="260"/>
      <c r="M539" s="260"/>
      <c r="N539" s="269"/>
      <c r="O539" s="269"/>
      <c r="P539" s="269"/>
      <c r="Q539" s="269"/>
      <c r="R539" s="269"/>
      <c r="S539" s="269"/>
      <c r="T539" s="269"/>
      <c r="U539" s="269"/>
      <c r="V539" s="269"/>
      <c r="W539" s="269"/>
      <c r="X539" s="269"/>
      <c r="Y539" s="269"/>
      <c r="Z539" s="269"/>
      <c r="AA539" s="269"/>
      <c r="AB539" s="269"/>
      <c r="AC539" s="269"/>
      <c r="AD539" s="269"/>
      <c r="AE539" s="269"/>
      <c r="AF539" s="269"/>
      <c r="AG539" s="269"/>
      <c r="AH539" s="269"/>
      <c r="AI539" s="259"/>
    </row>
    <row r="540" spans="7:35" ht="15">
      <c r="G540" s="257"/>
      <c r="H540" s="258"/>
      <c r="I540" s="258"/>
      <c r="J540" s="258"/>
      <c r="K540" s="268"/>
      <c r="L540" s="260"/>
      <c r="M540" s="260"/>
      <c r="N540" s="269"/>
      <c r="O540" s="269"/>
      <c r="P540" s="269"/>
      <c r="Q540" s="269"/>
      <c r="R540" s="269"/>
      <c r="S540" s="269"/>
      <c r="T540" s="269"/>
      <c r="U540" s="269"/>
      <c r="V540" s="269"/>
      <c r="W540" s="269"/>
      <c r="X540" s="269"/>
      <c r="Y540" s="269"/>
      <c r="Z540" s="269"/>
      <c r="AA540" s="269"/>
      <c r="AB540" s="269"/>
      <c r="AC540" s="269"/>
      <c r="AD540" s="269"/>
      <c r="AE540" s="269"/>
      <c r="AF540" s="269"/>
      <c r="AG540" s="269"/>
      <c r="AH540" s="269"/>
      <c r="AI540" s="259"/>
    </row>
    <row r="541" spans="7:35" ht="15">
      <c r="G541" s="257"/>
      <c r="H541" s="258"/>
      <c r="I541" s="258"/>
      <c r="J541" s="258"/>
      <c r="K541" s="268"/>
      <c r="L541" s="260"/>
      <c r="M541" s="260"/>
      <c r="N541" s="269"/>
      <c r="O541" s="269"/>
      <c r="P541" s="269"/>
      <c r="Q541" s="269"/>
      <c r="R541" s="269"/>
      <c r="S541" s="269"/>
      <c r="T541" s="269"/>
      <c r="U541" s="269"/>
      <c r="V541" s="269"/>
      <c r="W541" s="269"/>
      <c r="X541" s="269"/>
      <c r="Y541" s="269"/>
      <c r="Z541" s="269"/>
      <c r="AA541" s="269"/>
      <c r="AB541" s="269"/>
      <c r="AC541" s="269"/>
      <c r="AD541" s="269"/>
      <c r="AE541" s="269"/>
      <c r="AF541" s="269"/>
      <c r="AG541" s="269"/>
      <c r="AH541" s="269"/>
      <c r="AI541" s="259"/>
    </row>
    <row r="542" spans="7:35" ht="15">
      <c r="G542" s="257"/>
      <c r="H542" s="258"/>
      <c r="I542" s="258"/>
      <c r="J542" s="258"/>
      <c r="K542" s="268"/>
      <c r="L542" s="260"/>
      <c r="M542" s="260"/>
      <c r="N542" s="269"/>
      <c r="O542" s="269"/>
      <c r="P542" s="269"/>
      <c r="Q542" s="269"/>
      <c r="R542" s="269"/>
      <c r="S542" s="269"/>
      <c r="T542" s="269"/>
      <c r="U542" s="269"/>
      <c r="V542" s="269"/>
      <c r="W542" s="269"/>
      <c r="X542" s="269"/>
      <c r="Y542" s="269"/>
      <c r="Z542" s="269"/>
      <c r="AA542" s="269"/>
      <c r="AB542" s="269"/>
      <c r="AC542" s="269"/>
      <c r="AD542" s="269"/>
      <c r="AE542" s="269"/>
      <c r="AF542" s="269"/>
      <c r="AG542" s="269"/>
      <c r="AH542" s="269"/>
      <c r="AI542" s="259"/>
    </row>
    <row r="543" spans="7:35" ht="15">
      <c r="G543" s="257"/>
      <c r="H543" s="258"/>
      <c r="I543" s="258"/>
      <c r="J543" s="258"/>
      <c r="K543" s="268"/>
      <c r="L543" s="260"/>
      <c r="M543" s="272"/>
      <c r="N543" s="269"/>
      <c r="O543" s="269"/>
      <c r="P543" s="269"/>
      <c r="Q543" s="269"/>
      <c r="R543" s="269"/>
      <c r="S543" s="269"/>
      <c r="T543" s="269"/>
      <c r="U543" s="269"/>
      <c r="V543" s="269"/>
      <c r="W543" s="269"/>
      <c r="X543" s="269"/>
      <c r="Y543" s="269"/>
      <c r="Z543" s="269"/>
      <c r="AA543" s="269"/>
      <c r="AB543" s="269"/>
      <c r="AC543" s="269"/>
      <c r="AD543" s="269"/>
      <c r="AE543" s="269"/>
      <c r="AF543" s="269"/>
      <c r="AG543" s="269"/>
      <c r="AH543" s="269"/>
      <c r="AI543" s="259"/>
    </row>
    <row r="544" spans="7:35" ht="15">
      <c r="G544" s="257"/>
      <c r="H544" s="258"/>
      <c r="I544" s="258"/>
      <c r="J544" s="258"/>
      <c r="K544" s="268"/>
      <c r="L544" s="260"/>
      <c r="M544" s="272"/>
      <c r="N544" s="269"/>
      <c r="O544" s="269"/>
      <c r="P544" s="269"/>
      <c r="Q544" s="269"/>
      <c r="R544" s="269"/>
      <c r="S544" s="269"/>
      <c r="T544" s="269"/>
      <c r="U544" s="269"/>
      <c r="V544" s="269"/>
      <c r="W544" s="269"/>
      <c r="X544" s="269"/>
      <c r="Y544" s="269"/>
      <c r="Z544" s="269"/>
      <c r="AA544" s="269"/>
      <c r="AB544" s="269"/>
      <c r="AC544" s="269"/>
      <c r="AD544" s="269"/>
      <c r="AE544" s="269"/>
      <c r="AF544" s="269"/>
      <c r="AG544" s="269"/>
      <c r="AH544" s="269"/>
      <c r="AI544" s="259"/>
    </row>
    <row r="545" spans="7:35" ht="15">
      <c r="G545" s="257"/>
      <c r="H545" s="258"/>
      <c r="I545" s="258"/>
      <c r="J545" s="258"/>
      <c r="K545" s="268"/>
      <c r="L545" s="260"/>
      <c r="M545" s="260"/>
      <c r="N545" s="269"/>
      <c r="O545" s="269"/>
      <c r="P545" s="269"/>
      <c r="Q545" s="269"/>
      <c r="R545" s="269"/>
      <c r="S545" s="269"/>
      <c r="T545" s="269"/>
      <c r="U545" s="269"/>
      <c r="V545" s="269"/>
      <c r="W545" s="269"/>
      <c r="X545" s="269"/>
      <c r="Y545" s="269"/>
      <c r="Z545" s="269"/>
      <c r="AA545" s="269"/>
      <c r="AB545" s="269"/>
      <c r="AC545" s="269"/>
      <c r="AD545" s="269"/>
      <c r="AE545" s="269"/>
      <c r="AF545" s="269"/>
      <c r="AG545" s="269"/>
      <c r="AH545" s="269"/>
      <c r="AI545" s="259"/>
    </row>
    <row r="546" spans="7:35" ht="15">
      <c r="G546" s="257"/>
      <c r="H546" s="258"/>
      <c r="I546" s="258"/>
      <c r="J546" s="258"/>
      <c r="K546" s="268"/>
      <c r="L546" s="260"/>
      <c r="M546" s="260"/>
      <c r="N546" s="269"/>
      <c r="O546" s="269"/>
      <c r="P546" s="269"/>
      <c r="Q546" s="269"/>
      <c r="R546" s="269"/>
      <c r="S546" s="269"/>
      <c r="T546" s="269"/>
      <c r="U546" s="269"/>
      <c r="V546" s="269"/>
      <c r="W546" s="269"/>
      <c r="X546" s="269"/>
      <c r="Y546" s="269"/>
      <c r="Z546" s="269"/>
      <c r="AA546" s="269"/>
      <c r="AB546" s="269"/>
      <c r="AC546" s="269"/>
      <c r="AD546" s="269"/>
      <c r="AE546" s="269"/>
      <c r="AF546" s="269"/>
      <c r="AG546" s="269"/>
      <c r="AH546" s="269"/>
      <c r="AI546" s="259"/>
    </row>
    <row r="547" spans="7:35" ht="15">
      <c r="G547" s="257"/>
      <c r="H547" s="258"/>
      <c r="I547" s="258"/>
      <c r="J547" s="258"/>
      <c r="K547" s="268"/>
      <c r="L547" s="260"/>
      <c r="M547" s="260"/>
      <c r="N547" s="269"/>
      <c r="O547" s="269"/>
      <c r="P547" s="269"/>
      <c r="Q547" s="269"/>
      <c r="R547" s="269"/>
      <c r="S547" s="269"/>
      <c r="T547" s="269"/>
      <c r="U547" s="269"/>
      <c r="V547" s="269"/>
      <c r="W547" s="269"/>
      <c r="X547" s="269"/>
      <c r="Y547" s="269"/>
      <c r="Z547" s="269"/>
      <c r="AA547" s="269"/>
      <c r="AB547" s="269"/>
      <c r="AC547" s="269"/>
      <c r="AD547" s="269"/>
      <c r="AE547" s="269"/>
      <c r="AF547" s="269"/>
      <c r="AG547" s="269"/>
      <c r="AH547" s="269"/>
      <c r="AI547" s="259"/>
    </row>
    <row r="548" spans="7:35" ht="15">
      <c r="G548" s="257"/>
      <c r="H548" s="258"/>
      <c r="I548" s="258"/>
      <c r="J548" s="258"/>
      <c r="K548" s="268"/>
      <c r="L548" s="260"/>
      <c r="M548" s="260"/>
      <c r="N548" s="269"/>
      <c r="O548" s="269"/>
      <c r="P548" s="269"/>
      <c r="Q548" s="269"/>
      <c r="R548" s="269"/>
      <c r="S548" s="269"/>
      <c r="T548" s="269"/>
      <c r="U548" s="269"/>
      <c r="V548" s="269"/>
      <c r="W548" s="269"/>
      <c r="X548" s="269"/>
      <c r="Y548" s="269"/>
      <c r="Z548" s="269"/>
      <c r="AA548" s="269"/>
      <c r="AB548" s="269"/>
      <c r="AC548" s="269"/>
      <c r="AD548" s="269"/>
      <c r="AE548" s="269"/>
      <c r="AF548" s="269"/>
      <c r="AG548" s="269"/>
      <c r="AH548" s="269"/>
      <c r="AI548" s="259"/>
    </row>
    <row r="549" spans="7:35" ht="15">
      <c r="G549" s="257"/>
      <c r="H549" s="258"/>
      <c r="I549" s="258"/>
      <c r="J549" s="258"/>
      <c r="K549" s="268"/>
      <c r="L549" s="260"/>
      <c r="M549" s="260"/>
      <c r="N549" s="269"/>
      <c r="O549" s="269"/>
      <c r="P549" s="269"/>
      <c r="Q549" s="269"/>
      <c r="R549" s="269"/>
      <c r="S549" s="269"/>
      <c r="T549" s="269"/>
      <c r="U549" s="269"/>
      <c r="V549" s="269"/>
      <c r="W549" s="269"/>
      <c r="X549" s="269"/>
      <c r="Y549" s="269"/>
      <c r="Z549" s="269"/>
      <c r="AA549" s="269"/>
      <c r="AB549" s="269"/>
      <c r="AC549" s="269"/>
      <c r="AD549" s="269"/>
      <c r="AE549" s="269"/>
      <c r="AF549" s="269"/>
      <c r="AG549" s="269"/>
      <c r="AH549" s="269"/>
      <c r="AI549" s="259"/>
    </row>
    <row r="550" spans="7:35" ht="15">
      <c r="G550" s="257"/>
      <c r="H550" s="258"/>
      <c r="I550" s="258"/>
      <c r="J550" s="258"/>
      <c r="K550" s="268"/>
      <c r="L550" s="260"/>
      <c r="M550" s="260"/>
      <c r="N550" s="269"/>
      <c r="O550" s="269"/>
      <c r="P550" s="269"/>
      <c r="Q550" s="269"/>
      <c r="R550" s="269"/>
      <c r="S550" s="269"/>
      <c r="T550" s="269"/>
      <c r="U550" s="269"/>
      <c r="V550" s="269"/>
      <c r="W550" s="269"/>
      <c r="X550" s="269"/>
      <c r="Y550" s="269"/>
      <c r="Z550" s="269"/>
      <c r="AA550" s="269"/>
      <c r="AB550" s="269"/>
      <c r="AC550" s="269"/>
      <c r="AD550" s="269"/>
      <c r="AE550" s="269"/>
      <c r="AF550" s="269"/>
      <c r="AG550" s="269"/>
      <c r="AH550" s="269"/>
      <c r="AI550" s="259"/>
    </row>
    <row r="551" spans="7:35" ht="15">
      <c r="G551" s="257"/>
      <c r="H551" s="258"/>
      <c r="I551" s="258"/>
      <c r="J551" s="258"/>
      <c r="K551" s="268"/>
      <c r="L551" s="260"/>
      <c r="M551" s="260"/>
      <c r="N551" s="269"/>
      <c r="O551" s="269"/>
      <c r="P551" s="269"/>
      <c r="Q551" s="269"/>
      <c r="R551" s="269"/>
      <c r="S551" s="269"/>
      <c r="T551" s="269"/>
      <c r="U551" s="269"/>
      <c r="V551" s="269"/>
      <c r="W551" s="269"/>
      <c r="X551" s="269"/>
      <c r="Y551" s="269"/>
      <c r="Z551" s="269"/>
      <c r="AA551" s="269"/>
      <c r="AB551" s="269"/>
      <c r="AC551" s="269"/>
      <c r="AD551" s="269"/>
      <c r="AE551" s="269"/>
      <c r="AF551" s="269"/>
      <c r="AG551" s="269"/>
      <c r="AH551" s="269"/>
      <c r="AI551" s="259"/>
    </row>
    <row r="552" spans="7:35" ht="15">
      <c r="G552" s="257"/>
      <c r="H552" s="258"/>
      <c r="I552" s="258"/>
      <c r="J552" s="258"/>
      <c r="K552" s="268"/>
      <c r="L552" s="260"/>
      <c r="M552" s="260"/>
      <c r="N552" s="269"/>
      <c r="O552" s="269"/>
      <c r="P552" s="269"/>
      <c r="Q552" s="269"/>
      <c r="R552" s="269"/>
      <c r="S552" s="269"/>
      <c r="T552" s="269"/>
      <c r="U552" s="269"/>
      <c r="V552" s="269"/>
      <c r="W552" s="269"/>
      <c r="X552" s="269"/>
      <c r="Y552" s="269"/>
      <c r="Z552" s="269"/>
      <c r="AA552" s="269"/>
      <c r="AB552" s="269"/>
      <c r="AC552" s="269"/>
      <c r="AD552" s="269"/>
      <c r="AE552" s="269"/>
      <c r="AF552" s="269"/>
      <c r="AG552" s="269"/>
      <c r="AH552" s="269"/>
      <c r="AI552" s="259"/>
    </row>
    <row r="553" spans="7:35" ht="15">
      <c r="G553" s="257"/>
      <c r="H553" s="258"/>
      <c r="I553" s="258"/>
      <c r="J553" s="258"/>
      <c r="K553" s="268"/>
      <c r="L553" s="260"/>
      <c r="M553" s="260"/>
      <c r="N553" s="269"/>
      <c r="O553" s="269"/>
      <c r="P553" s="269"/>
      <c r="Q553" s="269"/>
      <c r="R553" s="269"/>
      <c r="S553" s="269"/>
      <c r="T553" s="269"/>
      <c r="U553" s="269"/>
      <c r="V553" s="269"/>
      <c r="W553" s="269"/>
      <c r="X553" s="269"/>
      <c r="Y553" s="269"/>
      <c r="Z553" s="269"/>
      <c r="AA553" s="269"/>
      <c r="AB553" s="269"/>
      <c r="AC553" s="269"/>
      <c r="AD553" s="269"/>
      <c r="AE553" s="269"/>
      <c r="AF553" s="269"/>
      <c r="AG553" s="269"/>
      <c r="AH553" s="269"/>
      <c r="AI553" s="259"/>
    </row>
    <row r="554" spans="7:35" ht="15">
      <c r="G554" s="257"/>
      <c r="H554" s="258"/>
      <c r="I554" s="258"/>
      <c r="J554" s="258"/>
      <c r="K554" s="268"/>
      <c r="L554" s="260"/>
      <c r="M554" s="260"/>
      <c r="N554" s="269"/>
      <c r="O554" s="269"/>
      <c r="P554" s="269"/>
      <c r="Q554" s="269"/>
      <c r="R554" s="269"/>
      <c r="S554" s="269"/>
      <c r="T554" s="269"/>
      <c r="U554" s="269"/>
      <c r="V554" s="269"/>
      <c r="W554" s="269"/>
      <c r="X554" s="269"/>
      <c r="Y554" s="269"/>
      <c r="Z554" s="269"/>
      <c r="AA554" s="269"/>
      <c r="AB554" s="269"/>
      <c r="AC554" s="269"/>
      <c r="AD554" s="269"/>
      <c r="AE554" s="269"/>
      <c r="AF554" s="269"/>
      <c r="AG554" s="269"/>
      <c r="AH554" s="269"/>
      <c r="AI554" s="259"/>
    </row>
    <row r="555" spans="7:35" ht="15">
      <c r="G555" s="257"/>
      <c r="H555" s="258"/>
      <c r="I555" s="258"/>
      <c r="J555" s="258"/>
      <c r="K555" s="259"/>
      <c r="L555" s="259"/>
      <c r="M555" s="260"/>
      <c r="N555" s="260"/>
      <c r="O555" s="260"/>
      <c r="P555" s="260"/>
      <c r="Q555" s="260"/>
      <c r="R555" s="260"/>
      <c r="S555" s="260"/>
      <c r="T555" s="260"/>
      <c r="U555" s="260"/>
      <c r="V555" s="260"/>
      <c r="W555" s="260"/>
      <c r="X555" s="260"/>
      <c r="Y555" s="260"/>
      <c r="Z555" s="260"/>
      <c r="AA555" s="260"/>
      <c r="AB555" s="260"/>
      <c r="AC555" s="260"/>
      <c r="AD555" s="260"/>
      <c r="AE555" s="260"/>
      <c r="AF555" s="260"/>
      <c r="AG555" s="259"/>
      <c r="AH555" s="259"/>
      <c r="AI555" s="259"/>
    </row>
    <row r="556" spans="7:35" ht="15">
      <c r="G556" s="257"/>
      <c r="H556" s="258"/>
      <c r="I556" s="258"/>
      <c r="J556" s="258"/>
      <c r="K556" s="259"/>
      <c r="L556" s="259"/>
      <c r="M556" s="260"/>
      <c r="N556" s="278"/>
      <c r="O556" s="278"/>
      <c r="P556" s="278"/>
      <c r="Q556" s="278"/>
      <c r="R556" s="278"/>
      <c r="S556" s="278"/>
      <c r="T556" s="278"/>
      <c r="U556" s="278"/>
      <c r="V556" s="278"/>
      <c r="W556" s="278"/>
      <c r="X556" s="278"/>
      <c r="Y556" s="278"/>
      <c r="Z556" s="278"/>
      <c r="AA556" s="278"/>
      <c r="AB556" s="278"/>
      <c r="AC556" s="278"/>
      <c r="AD556" s="278"/>
      <c r="AE556" s="278"/>
      <c r="AF556" s="278"/>
      <c r="AG556" s="269"/>
      <c r="AH556" s="269"/>
      <c r="AI556" s="259"/>
    </row>
    <row r="557" spans="7:35" ht="15">
      <c r="G557" s="257"/>
      <c r="H557" s="258"/>
      <c r="I557" s="258"/>
      <c r="J557" s="258"/>
      <c r="K557" s="268"/>
      <c r="L557" s="260"/>
      <c r="M557" s="260"/>
      <c r="N557" s="269"/>
      <c r="O557" s="269"/>
      <c r="P557" s="269"/>
      <c r="Q557" s="269"/>
      <c r="R557" s="269"/>
      <c r="S557" s="269"/>
      <c r="T557" s="269"/>
      <c r="U557" s="269"/>
      <c r="V557" s="269"/>
      <c r="W557" s="269"/>
      <c r="X557" s="269"/>
      <c r="Y557" s="269"/>
      <c r="Z557" s="269"/>
      <c r="AA557" s="269"/>
      <c r="AB557" s="269"/>
      <c r="AC557" s="269"/>
      <c r="AD557" s="269"/>
      <c r="AE557" s="269"/>
      <c r="AF557" s="269"/>
      <c r="AG557" s="269"/>
      <c r="AH557" s="269"/>
      <c r="AI557" s="259"/>
    </row>
    <row r="558" spans="7:35" ht="15">
      <c r="G558" s="257"/>
      <c r="H558" s="258"/>
      <c r="I558" s="258"/>
      <c r="J558" s="258"/>
      <c r="K558" s="268"/>
      <c r="L558" s="260"/>
      <c r="M558" s="260"/>
      <c r="N558" s="269"/>
      <c r="O558" s="269"/>
      <c r="P558" s="269"/>
      <c r="Q558" s="269"/>
      <c r="R558" s="269"/>
      <c r="S558" s="269"/>
      <c r="T558" s="269"/>
      <c r="U558" s="269"/>
      <c r="V558" s="269"/>
      <c r="W558" s="269"/>
      <c r="X558" s="269"/>
      <c r="Y558" s="269"/>
      <c r="Z558" s="269"/>
      <c r="AA558" s="269"/>
      <c r="AB558" s="269"/>
      <c r="AC558" s="269"/>
      <c r="AD558" s="269"/>
      <c r="AE558" s="269"/>
      <c r="AF558" s="269"/>
      <c r="AG558" s="269"/>
      <c r="AH558" s="269"/>
      <c r="AI558" s="259"/>
    </row>
    <row r="559" spans="7:35" ht="15">
      <c r="G559" s="257"/>
      <c r="H559" s="258"/>
      <c r="I559" s="258"/>
      <c r="J559" s="258"/>
      <c r="K559" s="268"/>
      <c r="L559" s="260"/>
      <c r="M559" s="260"/>
      <c r="N559" s="269"/>
      <c r="O559" s="269"/>
      <c r="P559" s="269"/>
      <c r="Q559" s="269"/>
      <c r="R559" s="269"/>
      <c r="S559" s="269"/>
      <c r="T559" s="269"/>
      <c r="U559" s="269"/>
      <c r="V559" s="269"/>
      <c r="W559" s="269"/>
      <c r="X559" s="269"/>
      <c r="Y559" s="269"/>
      <c r="Z559" s="269"/>
      <c r="AA559" s="269"/>
      <c r="AB559" s="269"/>
      <c r="AC559" s="269"/>
      <c r="AD559" s="269"/>
      <c r="AE559" s="269"/>
      <c r="AF559" s="269"/>
      <c r="AG559" s="269"/>
      <c r="AH559" s="269"/>
      <c r="AI559" s="259"/>
    </row>
    <row r="560" spans="7:35" ht="15">
      <c r="G560" s="257"/>
      <c r="H560" s="258"/>
      <c r="I560" s="258"/>
      <c r="J560" s="258"/>
      <c r="K560" s="268"/>
      <c r="L560" s="260"/>
      <c r="M560" s="260"/>
      <c r="N560" s="269"/>
      <c r="O560" s="269"/>
      <c r="P560" s="269"/>
      <c r="Q560" s="269"/>
      <c r="R560" s="269"/>
      <c r="S560" s="269"/>
      <c r="T560" s="269"/>
      <c r="U560" s="269"/>
      <c r="V560" s="269"/>
      <c r="W560" s="269"/>
      <c r="X560" s="269"/>
      <c r="Y560" s="269"/>
      <c r="Z560" s="269"/>
      <c r="AA560" s="269"/>
      <c r="AB560" s="269"/>
      <c r="AC560" s="269"/>
      <c r="AD560" s="269"/>
      <c r="AE560" s="269"/>
      <c r="AF560" s="269"/>
      <c r="AG560" s="269"/>
      <c r="AH560" s="269"/>
      <c r="AI560" s="259"/>
    </row>
    <row r="561" spans="7:35" ht="15">
      <c r="G561" s="257"/>
      <c r="H561" s="258"/>
      <c r="I561" s="258"/>
      <c r="J561" s="258"/>
      <c r="K561" s="268"/>
      <c r="L561" s="260"/>
      <c r="M561" s="260"/>
      <c r="N561" s="269"/>
      <c r="O561" s="269"/>
      <c r="P561" s="269"/>
      <c r="Q561" s="269"/>
      <c r="R561" s="269"/>
      <c r="S561" s="269"/>
      <c r="T561" s="269"/>
      <c r="U561" s="269"/>
      <c r="V561" s="269"/>
      <c r="W561" s="269"/>
      <c r="X561" s="269"/>
      <c r="Y561" s="269"/>
      <c r="Z561" s="269"/>
      <c r="AA561" s="269"/>
      <c r="AB561" s="269"/>
      <c r="AC561" s="269"/>
      <c r="AD561" s="269"/>
      <c r="AE561" s="269"/>
      <c r="AF561" s="269"/>
      <c r="AG561" s="269"/>
      <c r="AH561" s="269"/>
      <c r="AI561" s="259"/>
    </row>
    <row r="562" spans="7:35" ht="15">
      <c r="G562" s="257"/>
      <c r="H562" s="258"/>
      <c r="I562" s="258"/>
      <c r="J562" s="258"/>
      <c r="K562" s="268"/>
      <c r="L562" s="260"/>
      <c r="M562" s="260"/>
      <c r="N562" s="269"/>
      <c r="O562" s="269"/>
      <c r="P562" s="269"/>
      <c r="Q562" s="269"/>
      <c r="R562" s="269"/>
      <c r="S562" s="269"/>
      <c r="T562" s="269"/>
      <c r="U562" s="269"/>
      <c r="V562" s="269"/>
      <c r="W562" s="269"/>
      <c r="X562" s="269"/>
      <c r="Y562" s="269"/>
      <c r="Z562" s="269"/>
      <c r="AA562" s="269"/>
      <c r="AB562" s="269"/>
      <c r="AC562" s="269"/>
      <c r="AD562" s="269"/>
      <c r="AE562" s="269"/>
      <c r="AF562" s="269"/>
      <c r="AG562" s="269"/>
      <c r="AH562" s="269"/>
      <c r="AI562" s="259"/>
    </row>
    <row r="563" spans="7:35" ht="15">
      <c r="G563" s="257"/>
      <c r="H563" s="258"/>
      <c r="I563" s="258"/>
      <c r="J563" s="258"/>
      <c r="K563" s="268"/>
      <c r="L563" s="260"/>
      <c r="M563" s="260"/>
      <c r="N563" s="269"/>
      <c r="O563" s="269"/>
      <c r="P563" s="269"/>
      <c r="Q563" s="269"/>
      <c r="R563" s="269"/>
      <c r="S563" s="269"/>
      <c r="T563" s="269"/>
      <c r="U563" s="269"/>
      <c r="V563" s="269"/>
      <c r="W563" s="269"/>
      <c r="X563" s="269"/>
      <c r="Y563" s="269"/>
      <c r="Z563" s="269"/>
      <c r="AA563" s="269"/>
      <c r="AB563" s="269"/>
      <c r="AC563" s="269"/>
      <c r="AD563" s="269"/>
      <c r="AE563" s="269"/>
      <c r="AF563" s="269"/>
      <c r="AG563" s="269"/>
      <c r="AH563" s="269"/>
      <c r="AI563" s="259"/>
    </row>
    <row r="564" spans="7:35" ht="15">
      <c r="G564" s="257"/>
      <c r="H564" s="258"/>
      <c r="I564" s="258"/>
      <c r="J564" s="258"/>
      <c r="K564" s="268"/>
      <c r="L564" s="260"/>
      <c r="M564" s="260"/>
      <c r="N564" s="269"/>
      <c r="O564" s="269"/>
      <c r="P564" s="269"/>
      <c r="Q564" s="269"/>
      <c r="R564" s="269"/>
      <c r="S564" s="269"/>
      <c r="T564" s="269"/>
      <c r="U564" s="269"/>
      <c r="V564" s="269"/>
      <c r="W564" s="269"/>
      <c r="X564" s="269"/>
      <c r="Y564" s="269"/>
      <c r="Z564" s="269"/>
      <c r="AA564" s="269"/>
      <c r="AB564" s="269"/>
      <c r="AC564" s="269"/>
      <c r="AD564" s="269"/>
      <c r="AE564" s="269"/>
      <c r="AF564" s="269"/>
      <c r="AG564" s="269"/>
      <c r="AH564" s="269"/>
      <c r="AI564" s="259"/>
    </row>
    <row r="565" spans="7:35" ht="15">
      <c r="G565" s="257"/>
      <c r="H565" s="258"/>
      <c r="I565" s="258"/>
      <c r="J565" s="258"/>
      <c r="K565" s="268"/>
      <c r="L565" s="260"/>
      <c r="M565" s="272"/>
      <c r="N565" s="269"/>
      <c r="O565" s="269"/>
      <c r="P565" s="269"/>
      <c r="Q565" s="269"/>
      <c r="R565" s="269"/>
      <c r="S565" s="269"/>
      <c r="T565" s="269"/>
      <c r="U565" s="269"/>
      <c r="V565" s="269"/>
      <c r="W565" s="269"/>
      <c r="X565" s="269"/>
      <c r="Y565" s="269"/>
      <c r="Z565" s="269"/>
      <c r="AA565" s="269"/>
      <c r="AB565" s="269"/>
      <c r="AC565" s="269"/>
      <c r="AD565" s="269"/>
      <c r="AE565" s="269"/>
      <c r="AF565" s="269"/>
      <c r="AG565" s="269"/>
      <c r="AH565" s="269"/>
      <c r="AI565" s="259"/>
    </row>
    <row r="566" spans="7:35" ht="15">
      <c r="G566" s="257"/>
      <c r="H566" s="258"/>
      <c r="I566" s="258"/>
      <c r="J566" s="258"/>
      <c r="K566" s="268"/>
      <c r="L566" s="260"/>
      <c r="M566" s="272"/>
      <c r="N566" s="269"/>
      <c r="O566" s="269"/>
      <c r="P566" s="269"/>
      <c r="Q566" s="269"/>
      <c r="R566" s="269"/>
      <c r="S566" s="269"/>
      <c r="T566" s="269"/>
      <c r="U566" s="269"/>
      <c r="V566" s="269"/>
      <c r="W566" s="269"/>
      <c r="X566" s="269"/>
      <c r="Y566" s="269"/>
      <c r="Z566" s="269"/>
      <c r="AA566" s="269"/>
      <c r="AB566" s="269"/>
      <c r="AC566" s="269"/>
      <c r="AD566" s="269"/>
      <c r="AE566" s="269"/>
      <c r="AF566" s="269"/>
      <c r="AG566" s="269"/>
      <c r="AH566" s="269"/>
      <c r="AI566" s="259"/>
    </row>
    <row r="567" spans="7:35" ht="15">
      <c r="G567" s="257"/>
      <c r="H567" s="258"/>
      <c r="I567" s="258"/>
      <c r="J567" s="258"/>
      <c r="K567" s="268"/>
      <c r="L567" s="260"/>
      <c r="M567" s="260"/>
      <c r="N567" s="269"/>
      <c r="O567" s="269"/>
      <c r="P567" s="269"/>
      <c r="Q567" s="269"/>
      <c r="R567" s="269"/>
      <c r="S567" s="269"/>
      <c r="T567" s="269"/>
      <c r="U567" s="269"/>
      <c r="V567" s="269"/>
      <c r="W567" s="269"/>
      <c r="X567" s="269"/>
      <c r="Y567" s="269"/>
      <c r="Z567" s="269"/>
      <c r="AA567" s="269"/>
      <c r="AB567" s="269"/>
      <c r="AC567" s="269"/>
      <c r="AD567" s="269"/>
      <c r="AE567" s="269"/>
      <c r="AF567" s="269"/>
      <c r="AG567" s="269"/>
      <c r="AH567" s="269"/>
      <c r="AI567" s="259"/>
    </row>
    <row r="568" spans="7:35" ht="15">
      <c r="G568" s="257"/>
      <c r="H568" s="258"/>
      <c r="I568" s="258"/>
      <c r="J568" s="258"/>
      <c r="K568" s="268"/>
      <c r="L568" s="260"/>
      <c r="M568" s="260"/>
      <c r="N568" s="269"/>
      <c r="O568" s="269"/>
      <c r="P568" s="269"/>
      <c r="Q568" s="269"/>
      <c r="R568" s="269"/>
      <c r="S568" s="269"/>
      <c r="T568" s="269"/>
      <c r="U568" s="269"/>
      <c r="V568" s="269"/>
      <c r="W568" s="269"/>
      <c r="X568" s="269"/>
      <c r="Y568" s="269"/>
      <c r="Z568" s="269"/>
      <c r="AA568" s="269"/>
      <c r="AB568" s="269"/>
      <c r="AC568" s="269"/>
      <c r="AD568" s="269"/>
      <c r="AE568" s="269"/>
      <c r="AF568" s="269"/>
      <c r="AG568" s="269"/>
      <c r="AH568" s="269"/>
      <c r="AI568" s="259"/>
    </row>
    <row r="569" spans="7:35" ht="15">
      <c r="G569" s="257"/>
      <c r="H569" s="258"/>
      <c r="I569" s="258"/>
      <c r="J569" s="258"/>
      <c r="K569" s="268"/>
      <c r="L569" s="260"/>
      <c r="M569" s="260"/>
      <c r="N569" s="269"/>
      <c r="O569" s="269"/>
      <c r="P569" s="269"/>
      <c r="Q569" s="269"/>
      <c r="R569" s="269"/>
      <c r="S569" s="269"/>
      <c r="T569" s="269"/>
      <c r="U569" s="269"/>
      <c r="V569" s="269"/>
      <c r="W569" s="269"/>
      <c r="X569" s="269"/>
      <c r="Y569" s="269"/>
      <c r="Z569" s="269"/>
      <c r="AA569" s="269"/>
      <c r="AB569" s="269"/>
      <c r="AC569" s="269"/>
      <c r="AD569" s="269"/>
      <c r="AE569" s="269"/>
      <c r="AF569" s="269"/>
      <c r="AG569" s="269"/>
      <c r="AH569" s="269"/>
      <c r="AI569" s="259"/>
    </row>
    <row r="570" spans="7:35" ht="15">
      <c r="G570" s="257"/>
      <c r="H570" s="258"/>
      <c r="I570" s="258"/>
      <c r="J570" s="258"/>
      <c r="K570" s="268"/>
      <c r="L570" s="260"/>
      <c r="M570" s="260"/>
      <c r="N570" s="269"/>
      <c r="O570" s="269"/>
      <c r="P570" s="269"/>
      <c r="Q570" s="269"/>
      <c r="R570" s="269"/>
      <c r="S570" s="269"/>
      <c r="T570" s="269"/>
      <c r="U570" s="269"/>
      <c r="V570" s="269"/>
      <c r="W570" s="269"/>
      <c r="X570" s="269"/>
      <c r="Y570" s="269"/>
      <c r="Z570" s="269"/>
      <c r="AA570" s="269"/>
      <c r="AB570" s="269"/>
      <c r="AC570" s="269"/>
      <c r="AD570" s="269"/>
      <c r="AE570" s="269"/>
      <c r="AF570" s="269"/>
      <c r="AG570" s="269"/>
      <c r="AH570" s="269"/>
      <c r="AI570" s="259"/>
    </row>
    <row r="571" spans="7:35" ht="15">
      <c r="G571" s="257"/>
      <c r="H571" s="258"/>
      <c r="I571" s="258"/>
      <c r="J571" s="258"/>
      <c r="K571" s="268"/>
      <c r="L571" s="260"/>
      <c r="M571" s="260"/>
      <c r="N571" s="269"/>
      <c r="O571" s="269"/>
      <c r="P571" s="269"/>
      <c r="Q571" s="269"/>
      <c r="R571" s="269"/>
      <c r="S571" s="269"/>
      <c r="T571" s="269"/>
      <c r="U571" s="269"/>
      <c r="V571" s="269"/>
      <c r="W571" s="269"/>
      <c r="X571" s="269"/>
      <c r="Y571" s="269"/>
      <c r="Z571" s="269"/>
      <c r="AA571" s="269"/>
      <c r="AB571" s="269"/>
      <c r="AC571" s="269"/>
      <c r="AD571" s="269"/>
      <c r="AE571" s="269"/>
      <c r="AF571" s="269"/>
      <c r="AG571" s="269"/>
      <c r="AH571" s="269"/>
      <c r="AI571" s="259"/>
    </row>
    <row r="572" spans="7:35" ht="15">
      <c r="G572" s="257"/>
      <c r="H572" s="258"/>
      <c r="I572" s="258"/>
      <c r="J572" s="258"/>
      <c r="K572" s="268"/>
      <c r="L572" s="260"/>
      <c r="M572" s="260"/>
      <c r="N572" s="269"/>
      <c r="O572" s="269"/>
      <c r="P572" s="269"/>
      <c r="Q572" s="269"/>
      <c r="R572" s="269"/>
      <c r="S572" s="269"/>
      <c r="T572" s="269"/>
      <c r="U572" s="269"/>
      <c r="V572" s="269"/>
      <c r="W572" s="269"/>
      <c r="X572" s="269"/>
      <c r="Y572" s="269"/>
      <c r="Z572" s="269"/>
      <c r="AA572" s="269"/>
      <c r="AB572" s="269"/>
      <c r="AC572" s="269"/>
      <c r="AD572" s="269"/>
      <c r="AE572" s="269"/>
      <c r="AF572" s="269"/>
      <c r="AG572" s="269"/>
      <c r="AH572" s="269"/>
      <c r="AI572" s="259"/>
    </row>
    <row r="573" spans="7:35" ht="15">
      <c r="G573" s="257"/>
      <c r="H573" s="258"/>
      <c r="I573" s="258"/>
      <c r="J573" s="258"/>
      <c r="K573" s="268"/>
      <c r="L573" s="260"/>
      <c r="M573" s="260"/>
      <c r="N573" s="269"/>
      <c r="O573" s="269"/>
      <c r="P573" s="269"/>
      <c r="Q573" s="269"/>
      <c r="R573" s="269"/>
      <c r="S573" s="269"/>
      <c r="T573" s="269"/>
      <c r="U573" s="269"/>
      <c r="V573" s="269"/>
      <c r="W573" s="269"/>
      <c r="X573" s="269"/>
      <c r="Y573" s="269"/>
      <c r="Z573" s="269"/>
      <c r="AA573" s="269"/>
      <c r="AB573" s="269"/>
      <c r="AC573" s="269"/>
      <c r="AD573" s="269"/>
      <c r="AE573" s="269"/>
      <c r="AF573" s="269"/>
      <c r="AG573" s="269"/>
      <c r="AH573" s="269"/>
      <c r="AI573" s="259"/>
    </row>
    <row r="574" spans="7:35" ht="15">
      <c r="G574" s="257"/>
      <c r="H574" s="258"/>
      <c r="I574" s="258"/>
      <c r="J574" s="258"/>
      <c r="K574" s="268"/>
      <c r="L574" s="260"/>
      <c r="M574" s="260"/>
      <c r="N574" s="269"/>
      <c r="O574" s="269"/>
      <c r="P574" s="269"/>
      <c r="Q574" s="269"/>
      <c r="R574" s="269"/>
      <c r="S574" s="269"/>
      <c r="T574" s="269"/>
      <c r="U574" s="269"/>
      <c r="V574" s="269"/>
      <c r="W574" s="269"/>
      <c r="X574" s="269"/>
      <c r="Y574" s="269"/>
      <c r="Z574" s="269"/>
      <c r="AA574" s="269"/>
      <c r="AB574" s="269"/>
      <c r="AC574" s="269"/>
      <c r="AD574" s="269"/>
      <c r="AE574" s="269"/>
      <c r="AF574" s="269"/>
      <c r="AG574" s="269"/>
      <c r="AH574" s="269"/>
      <c r="AI574" s="259"/>
    </row>
    <row r="575" spans="7:35" ht="15">
      <c r="G575" s="257"/>
      <c r="H575" s="258"/>
      <c r="I575" s="258"/>
      <c r="J575" s="258"/>
      <c r="K575" s="268"/>
      <c r="L575" s="260"/>
      <c r="M575" s="260"/>
      <c r="N575" s="269"/>
      <c r="O575" s="269"/>
      <c r="P575" s="269"/>
      <c r="Q575" s="269"/>
      <c r="R575" s="269"/>
      <c r="S575" s="269"/>
      <c r="T575" s="269"/>
      <c r="U575" s="269"/>
      <c r="V575" s="269"/>
      <c r="W575" s="269"/>
      <c r="X575" s="269"/>
      <c r="Y575" s="269"/>
      <c r="Z575" s="269"/>
      <c r="AA575" s="269"/>
      <c r="AB575" s="269"/>
      <c r="AC575" s="269"/>
      <c r="AD575" s="269"/>
      <c r="AE575" s="269"/>
      <c r="AF575" s="269"/>
      <c r="AG575" s="269"/>
      <c r="AH575" s="269"/>
      <c r="AI575" s="259"/>
    </row>
    <row r="576" spans="7:35" ht="15">
      <c r="G576" s="257"/>
      <c r="H576" s="258"/>
      <c r="I576" s="258"/>
      <c r="J576" s="258"/>
      <c r="K576" s="268"/>
      <c r="L576" s="260"/>
      <c r="M576" s="260"/>
      <c r="N576" s="269"/>
      <c r="O576" s="269"/>
      <c r="P576" s="269"/>
      <c r="Q576" s="269"/>
      <c r="R576" s="269"/>
      <c r="S576" s="269"/>
      <c r="T576" s="269"/>
      <c r="U576" s="269"/>
      <c r="V576" s="269"/>
      <c r="W576" s="269"/>
      <c r="X576" s="269"/>
      <c r="Y576" s="269"/>
      <c r="Z576" s="269"/>
      <c r="AA576" s="269"/>
      <c r="AB576" s="269"/>
      <c r="AC576" s="269"/>
      <c r="AD576" s="269"/>
      <c r="AE576" s="269"/>
      <c r="AF576" s="269"/>
      <c r="AG576" s="269"/>
      <c r="AH576" s="269"/>
      <c r="AI576" s="259"/>
    </row>
    <row r="577" spans="7:35" ht="15">
      <c r="G577" s="257"/>
      <c r="H577" s="258"/>
      <c r="I577" s="258"/>
      <c r="J577" s="258"/>
      <c r="K577" s="259"/>
      <c r="L577" s="259"/>
      <c r="M577" s="260"/>
      <c r="N577" s="260"/>
      <c r="O577" s="260"/>
      <c r="P577" s="260"/>
      <c r="Q577" s="260"/>
      <c r="R577" s="260"/>
      <c r="S577" s="260"/>
      <c r="T577" s="260"/>
      <c r="U577" s="260"/>
      <c r="V577" s="260"/>
      <c r="W577" s="260"/>
      <c r="X577" s="260"/>
      <c r="Y577" s="260"/>
      <c r="Z577" s="260"/>
      <c r="AA577" s="260"/>
      <c r="AB577" s="260"/>
      <c r="AC577" s="260"/>
      <c r="AD577" s="260"/>
      <c r="AE577" s="260"/>
      <c r="AF577" s="260"/>
      <c r="AG577" s="259"/>
      <c r="AH577" s="259"/>
      <c r="AI577" s="259"/>
    </row>
    <row r="578" spans="7:35" ht="15">
      <c r="G578" s="257"/>
      <c r="H578" s="258"/>
      <c r="I578" s="258"/>
      <c r="J578" s="258"/>
      <c r="K578" s="259"/>
      <c r="L578" s="259"/>
      <c r="M578" s="260"/>
      <c r="N578" s="278"/>
      <c r="O578" s="278"/>
      <c r="P578" s="278"/>
      <c r="Q578" s="278"/>
      <c r="R578" s="278"/>
      <c r="S578" s="278"/>
      <c r="T578" s="278"/>
      <c r="U578" s="278"/>
      <c r="V578" s="278"/>
      <c r="W578" s="278"/>
      <c r="X578" s="278"/>
      <c r="Y578" s="278"/>
      <c r="Z578" s="278"/>
      <c r="AA578" s="278"/>
      <c r="AB578" s="278"/>
      <c r="AC578" s="278"/>
      <c r="AD578" s="278"/>
      <c r="AE578" s="278"/>
      <c r="AF578" s="278"/>
      <c r="AG578" s="269"/>
      <c r="AH578" s="269"/>
      <c r="AI578" s="259"/>
    </row>
    <row r="579" spans="7:35" ht="15">
      <c r="G579" s="257"/>
      <c r="H579" s="258"/>
      <c r="I579" s="258"/>
      <c r="J579" s="258"/>
      <c r="K579" s="268"/>
      <c r="L579" s="260"/>
      <c r="M579" s="260"/>
      <c r="N579" s="269"/>
      <c r="O579" s="269"/>
      <c r="P579" s="269"/>
      <c r="Q579" s="269"/>
      <c r="R579" s="269"/>
      <c r="S579" s="269"/>
      <c r="T579" s="269"/>
      <c r="U579" s="269"/>
      <c r="V579" s="269"/>
      <c r="W579" s="269"/>
      <c r="X579" s="269"/>
      <c r="Y579" s="269"/>
      <c r="Z579" s="269"/>
      <c r="AA579" s="269"/>
      <c r="AB579" s="269"/>
      <c r="AC579" s="269"/>
      <c r="AD579" s="269"/>
      <c r="AE579" s="269"/>
      <c r="AF579" s="269"/>
      <c r="AG579" s="269"/>
      <c r="AH579" s="269"/>
      <c r="AI579" s="259"/>
    </row>
    <row r="580" spans="7:35" ht="15">
      <c r="G580" s="257"/>
      <c r="H580" s="258"/>
      <c r="I580" s="258"/>
      <c r="J580" s="258"/>
      <c r="K580" s="268"/>
      <c r="L580" s="260"/>
      <c r="M580" s="260"/>
      <c r="N580" s="269"/>
      <c r="O580" s="269"/>
      <c r="P580" s="269"/>
      <c r="Q580" s="269"/>
      <c r="R580" s="269"/>
      <c r="S580" s="269"/>
      <c r="T580" s="269"/>
      <c r="U580" s="269"/>
      <c r="V580" s="269"/>
      <c r="W580" s="269"/>
      <c r="X580" s="269"/>
      <c r="Y580" s="269"/>
      <c r="Z580" s="269"/>
      <c r="AA580" s="269"/>
      <c r="AB580" s="269"/>
      <c r="AC580" s="269"/>
      <c r="AD580" s="269"/>
      <c r="AE580" s="269"/>
      <c r="AF580" s="269"/>
      <c r="AG580" s="269"/>
      <c r="AH580" s="269"/>
      <c r="AI580" s="259"/>
    </row>
    <row r="581" spans="7:35" ht="15">
      <c r="G581" s="257"/>
      <c r="H581" s="258"/>
      <c r="I581" s="258"/>
      <c r="J581" s="258"/>
      <c r="K581" s="268"/>
      <c r="L581" s="260"/>
      <c r="M581" s="260"/>
      <c r="N581" s="269"/>
      <c r="O581" s="269"/>
      <c r="P581" s="269"/>
      <c r="Q581" s="269"/>
      <c r="R581" s="269"/>
      <c r="S581" s="269"/>
      <c r="T581" s="269"/>
      <c r="U581" s="269"/>
      <c r="V581" s="269"/>
      <c r="W581" s="269"/>
      <c r="X581" s="269"/>
      <c r="Y581" s="269"/>
      <c r="Z581" s="269"/>
      <c r="AA581" s="269"/>
      <c r="AB581" s="269"/>
      <c r="AC581" s="269"/>
      <c r="AD581" s="269"/>
      <c r="AE581" s="269"/>
      <c r="AF581" s="269"/>
      <c r="AG581" s="269"/>
      <c r="AH581" s="269"/>
      <c r="AI581" s="259"/>
    </row>
    <row r="582" spans="7:35" ht="15">
      <c r="G582" s="257"/>
      <c r="H582" s="258"/>
      <c r="I582" s="258"/>
      <c r="J582" s="258"/>
      <c r="K582" s="268"/>
      <c r="L582" s="260"/>
      <c r="M582" s="260"/>
      <c r="N582" s="269"/>
      <c r="O582" s="269"/>
      <c r="P582" s="269"/>
      <c r="Q582" s="269"/>
      <c r="R582" s="269"/>
      <c r="S582" s="269"/>
      <c r="T582" s="269"/>
      <c r="U582" s="269"/>
      <c r="V582" s="269"/>
      <c r="W582" s="269"/>
      <c r="X582" s="269"/>
      <c r="Y582" s="269"/>
      <c r="Z582" s="269"/>
      <c r="AA582" s="269"/>
      <c r="AB582" s="269"/>
      <c r="AC582" s="269"/>
      <c r="AD582" s="269"/>
      <c r="AE582" s="269"/>
      <c r="AF582" s="269"/>
      <c r="AG582" s="269"/>
      <c r="AH582" s="269"/>
      <c r="AI582" s="259"/>
    </row>
    <row r="583" spans="7:35" ht="15">
      <c r="G583" s="257"/>
      <c r="H583" s="258"/>
      <c r="I583" s="258"/>
      <c r="J583" s="258"/>
      <c r="K583" s="268"/>
      <c r="L583" s="260"/>
      <c r="M583" s="260"/>
      <c r="N583" s="269"/>
      <c r="O583" s="269"/>
      <c r="P583" s="269"/>
      <c r="Q583" s="269"/>
      <c r="R583" s="269"/>
      <c r="S583" s="269"/>
      <c r="T583" s="269"/>
      <c r="U583" s="269"/>
      <c r="V583" s="269"/>
      <c r="W583" s="269"/>
      <c r="X583" s="269"/>
      <c r="Y583" s="269"/>
      <c r="Z583" s="269"/>
      <c r="AA583" s="269"/>
      <c r="AB583" s="269"/>
      <c r="AC583" s="269"/>
      <c r="AD583" s="269"/>
      <c r="AE583" s="269"/>
      <c r="AF583" s="269"/>
      <c r="AG583" s="269"/>
      <c r="AH583" s="269"/>
      <c r="AI583" s="259"/>
    </row>
    <row r="584" spans="7:35" ht="15">
      <c r="G584" s="257"/>
      <c r="H584" s="258"/>
      <c r="I584" s="258"/>
      <c r="J584" s="258"/>
      <c r="K584" s="268"/>
      <c r="L584" s="260"/>
      <c r="M584" s="260"/>
      <c r="N584" s="269"/>
      <c r="O584" s="269"/>
      <c r="P584" s="269"/>
      <c r="Q584" s="269"/>
      <c r="R584" s="269"/>
      <c r="S584" s="269"/>
      <c r="T584" s="269"/>
      <c r="U584" s="269"/>
      <c r="V584" s="269"/>
      <c r="W584" s="269"/>
      <c r="X584" s="269"/>
      <c r="Y584" s="269"/>
      <c r="Z584" s="269"/>
      <c r="AA584" s="269"/>
      <c r="AB584" s="269"/>
      <c r="AC584" s="269"/>
      <c r="AD584" s="269"/>
      <c r="AE584" s="269"/>
      <c r="AF584" s="269"/>
      <c r="AG584" s="269"/>
      <c r="AH584" s="269"/>
      <c r="AI584" s="259"/>
    </row>
    <row r="585" spans="7:35" ht="15">
      <c r="G585" s="257"/>
      <c r="H585" s="258"/>
      <c r="I585" s="258"/>
      <c r="J585" s="258"/>
      <c r="K585" s="268"/>
      <c r="L585" s="260"/>
      <c r="M585" s="260"/>
      <c r="N585" s="269"/>
      <c r="O585" s="269"/>
      <c r="P585" s="269"/>
      <c r="Q585" s="269"/>
      <c r="R585" s="269"/>
      <c r="S585" s="269"/>
      <c r="T585" s="269"/>
      <c r="U585" s="269"/>
      <c r="V585" s="269"/>
      <c r="W585" s="269"/>
      <c r="X585" s="269"/>
      <c r="Y585" s="269"/>
      <c r="Z585" s="269"/>
      <c r="AA585" s="269"/>
      <c r="AB585" s="269"/>
      <c r="AC585" s="269"/>
      <c r="AD585" s="269"/>
      <c r="AE585" s="269"/>
      <c r="AF585" s="269"/>
      <c r="AG585" s="269"/>
      <c r="AH585" s="269"/>
      <c r="AI585" s="259"/>
    </row>
    <row r="586" spans="7:35" ht="15">
      <c r="G586" s="257"/>
      <c r="H586" s="258"/>
      <c r="I586" s="258"/>
      <c r="J586" s="258"/>
      <c r="K586" s="268"/>
      <c r="L586" s="260"/>
      <c r="M586" s="260"/>
      <c r="N586" s="269"/>
      <c r="O586" s="269"/>
      <c r="P586" s="269"/>
      <c r="Q586" s="269"/>
      <c r="R586" s="269"/>
      <c r="S586" s="269"/>
      <c r="T586" s="269"/>
      <c r="U586" s="269"/>
      <c r="V586" s="269"/>
      <c r="W586" s="269"/>
      <c r="X586" s="269"/>
      <c r="Y586" s="269"/>
      <c r="Z586" s="269"/>
      <c r="AA586" s="269"/>
      <c r="AB586" s="269"/>
      <c r="AC586" s="269"/>
      <c r="AD586" s="269"/>
      <c r="AE586" s="269"/>
      <c r="AF586" s="269"/>
      <c r="AG586" s="269"/>
      <c r="AH586" s="269"/>
      <c r="AI586" s="259"/>
    </row>
    <row r="587" spans="7:35" ht="15">
      <c r="G587" s="257"/>
      <c r="H587" s="258"/>
      <c r="I587" s="258"/>
      <c r="J587" s="258"/>
      <c r="K587" s="268"/>
      <c r="L587" s="260"/>
      <c r="M587" s="272"/>
      <c r="N587" s="269"/>
      <c r="O587" s="269"/>
      <c r="P587" s="269"/>
      <c r="Q587" s="269"/>
      <c r="R587" s="269"/>
      <c r="S587" s="269"/>
      <c r="T587" s="269"/>
      <c r="U587" s="269"/>
      <c r="V587" s="269"/>
      <c r="W587" s="269"/>
      <c r="X587" s="269"/>
      <c r="Y587" s="269"/>
      <c r="Z587" s="269"/>
      <c r="AA587" s="269"/>
      <c r="AB587" s="269"/>
      <c r="AC587" s="269"/>
      <c r="AD587" s="269"/>
      <c r="AE587" s="269"/>
      <c r="AF587" s="269"/>
      <c r="AG587" s="269"/>
      <c r="AH587" s="269"/>
      <c r="AI587" s="259"/>
    </row>
    <row r="588" spans="7:35" ht="15">
      <c r="G588" s="257"/>
      <c r="H588" s="258"/>
      <c r="I588" s="258"/>
      <c r="J588" s="258"/>
      <c r="K588" s="268"/>
      <c r="L588" s="260"/>
      <c r="M588" s="272"/>
      <c r="N588" s="269"/>
      <c r="O588" s="269"/>
      <c r="P588" s="269"/>
      <c r="Q588" s="269"/>
      <c r="R588" s="269"/>
      <c r="S588" s="269"/>
      <c r="T588" s="269"/>
      <c r="U588" s="269"/>
      <c r="V588" s="269"/>
      <c r="W588" s="269"/>
      <c r="X588" s="269"/>
      <c r="Y588" s="269"/>
      <c r="Z588" s="269"/>
      <c r="AA588" s="269"/>
      <c r="AB588" s="269"/>
      <c r="AC588" s="269"/>
      <c r="AD588" s="269"/>
      <c r="AE588" s="269"/>
      <c r="AF588" s="269"/>
      <c r="AG588" s="269"/>
      <c r="AH588" s="269"/>
      <c r="AI588" s="259"/>
    </row>
    <row r="589" spans="7:35" ht="15">
      <c r="G589" s="257"/>
      <c r="H589" s="258"/>
      <c r="I589" s="258"/>
      <c r="J589" s="258"/>
      <c r="K589" s="268"/>
      <c r="L589" s="260"/>
      <c r="M589" s="260"/>
      <c r="N589" s="269"/>
      <c r="O589" s="269"/>
      <c r="P589" s="269"/>
      <c r="Q589" s="269"/>
      <c r="R589" s="269"/>
      <c r="S589" s="269"/>
      <c r="T589" s="269"/>
      <c r="U589" s="269"/>
      <c r="V589" s="269"/>
      <c r="W589" s="269"/>
      <c r="X589" s="269"/>
      <c r="Y589" s="269"/>
      <c r="Z589" s="269"/>
      <c r="AA589" s="269"/>
      <c r="AB589" s="269"/>
      <c r="AC589" s="269"/>
      <c r="AD589" s="269"/>
      <c r="AE589" s="269"/>
      <c r="AF589" s="269"/>
      <c r="AG589" s="269"/>
      <c r="AH589" s="269"/>
      <c r="AI589" s="259"/>
    </row>
    <row r="590" spans="7:35" ht="15">
      <c r="G590" s="257"/>
      <c r="H590" s="258"/>
      <c r="I590" s="258"/>
      <c r="J590" s="258"/>
      <c r="K590" s="268"/>
      <c r="L590" s="260"/>
      <c r="M590" s="260"/>
      <c r="N590" s="269"/>
      <c r="O590" s="269"/>
      <c r="P590" s="269"/>
      <c r="Q590" s="269"/>
      <c r="R590" s="269"/>
      <c r="S590" s="269"/>
      <c r="T590" s="269"/>
      <c r="U590" s="269"/>
      <c r="V590" s="269"/>
      <c r="W590" s="269"/>
      <c r="X590" s="269"/>
      <c r="Y590" s="269"/>
      <c r="Z590" s="269"/>
      <c r="AA590" s="269"/>
      <c r="AB590" s="269"/>
      <c r="AC590" s="269"/>
      <c r="AD590" s="269"/>
      <c r="AE590" s="269"/>
      <c r="AF590" s="269"/>
      <c r="AG590" s="269"/>
      <c r="AH590" s="269"/>
      <c r="AI590" s="259"/>
    </row>
    <row r="591" spans="7:35" ht="15">
      <c r="G591" s="257"/>
      <c r="H591" s="258"/>
      <c r="I591" s="258"/>
      <c r="J591" s="258"/>
      <c r="K591" s="268"/>
      <c r="L591" s="260"/>
      <c r="M591" s="260"/>
      <c r="N591" s="269"/>
      <c r="O591" s="269"/>
      <c r="P591" s="269"/>
      <c r="Q591" s="269"/>
      <c r="R591" s="269"/>
      <c r="S591" s="269"/>
      <c r="T591" s="269"/>
      <c r="U591" s="269"/>
      <c r="V591" s="269"/>
      <c r="W591" s="269"/>
      <c r="X591" s="269"/>
      <c r="Y591" s="269"/>
      <c r="Z591" s="269"/>
      <c r="AA591" s="269"/>
      <c r="AB591" s="269"/>
      <c r="AC591" s="269"/>
      <c r="AD591" s="269"/>
      <c r="AE591" s="269"/>
      <c r="AF591" s="269"/>
      <c r="AG591" s="269"/>
      <c r="AH591" s="269"/>
      <c r="AI591" s="259"/>
    </row>
    <row r="592" spans="7:35" ht="15">
      <c r="G592" s="257"/>
      <c r="H592" s="258"/>
      <c r="I592" s="258"/>
      <c r="J592" s="258"/>
      <c r="K592" s="268"/>
      <c r="L592" s="260"/>
      <c r="M592" s="260"/>
      <c r="N592" s="269"/>
      <c r="O592" s="269"/>
      <c r="P592" s="269"/>
      <c r="Q592" s="269"/>
      <c r="R592" s="269"/>
      <c r="S592" s="269"/>
      <c r="T592" s="269"/>
      <c r="U592" s="269"/>
      <c r="V592" s="269"/>
      <c r="W592" s="269"/>
      <c r="X592" s="269"/>
      <c r="Y592" s="269"/>
      <c r="Z592" s="269"/>
      <c r="AA592" s="269"/>
      <c r="AB592" s="269"/>
      <c r="AC592" s="269"/>
      <c r="AD592" s="269"/>
      <c r="AE592" s="269"/>
      <c r="AF592" s="269"/>
      <c r="AG592" s="269"/>
      <c r="AH592" s="269"/>
      <c r="AI592" s="259"/>
    </row>
    <row r="593" spans="7:35" ht="15">
      <c r="G593" s="257"/>
      <c r="H593" s="258"/>
      <c r="I593" s="258"/>
      <c r="J593" s="258"/>
      <c r="K593" s="268"/>
      <c r="L593" s="260"/>
      <c r="M593" s="260"/>
      <c r="N593" s="269"/>
      <c r="O593" s="269"/>
      <c r="P593" s="269"/>
      <c r="Q593" s="269"/>
      <c r="R593" s="269"/>
      <c r="S593" s="269"/>
      <c r="T593" s="269"/>
      <c r="U593" s="269"/>
      <c r="V593" s="269"/>
      <c r="W593" s="269"/>
      <c r="X593" s="269"/>
      <c r="Y593" s="269"/>
      <c r="Z593" s="269"/>
      <c r="AA593" s="269"/>
      <c r="AB593" s="269"/>
      <c r="AC593" s="269"/>
      <c r="AD593" s="269"/>
      <c r="AE593" s="269"/>
      <c r="AF593" s="269"/>
      <c r="AG593" s="269"/>
      <c r="AH593" s="269"/>
      <c r="AI593" s="259"/>
    </row>
    <row r="594" spans="7:35" ht="15">
      <c r="G594" s="257"/>
      <c r="H594" s="258"/>
      <c r="I594" s="258"/>
      <c r="J594" s="258"/>
      <c r="K594" s="268"/>
      <c r="L594" s="260"/>
      <c r="M594" s="260"/>
      <c r="N594" s="269"/>
      <c r="O594" s="269"/>
      <c r="P594" s="269"/>
      <c r="Q594" s="269"/>
      <c r="R594" s="269"/>
      <c r="S594" s="269"/>
      <c r="T594" s="269"/>
      <c r="U594" s="269"/>
      <c r="V594" s="269"/>
      <c r="W594" s="269"/>
      <c r="X594" s="269"/>
      <c r="Y594" s="269"/>
      <c r="Z594" s="269"/>
      <c r="AA594" s="269"/>
      <c r="AB594" s="269"/>
      <c r="AC594" s="269"/>
      <c r="AD594" s="269"/>
      <c r="AE594" s="269"/>
      <c r="AF594" s="269"/>
      <c r="AG594" s="269"/>
      <c r="AH594" s="269"/>
      <c r="AI594" s="259"/>
    </row>
    <row r="595" spans="7:35" ht="15">
      <c r="G595" s="257"/>
      <c r="H595" s="258"/>
      <c r="I595" s="258"/>
      <c r="J595" s="258"/>
      <c r="K595" s="268"/>
      <c r="L595" s="260"/>
      <c r="M595" s="260"/>
      <c r="N595" s="269"/>
      <c r="O595" s="269"/>
      <c r="P595" s="269"/>
      <c r="Q595" s="269"/>
      <c r="R595" s="269"/>
      <c r="S595" s="269"/>
      <c r="T595" s="269"/>
      <c r="U595" s="269"/>
      <c r="V595" s="269"/>
      <c r="W595" s="269"/>
      <c r="X595" s="269"/>
      <c r="Y595" s="269"/>
      <c r="Z595" s="269"/>
      <c r="AA595" s="269"/>
      <c r="AB595" s="269"/>
      <c r="AC595" s="269"/>
      <c r="AD595" s="269"/>
      <c r="AE595" s="269"/>
      <c r="AF595" s="269"/>
      <c r="AG595" s="269"/>
      <c r="AH595" s="269"/>
      <c r="AI595" s="259"/>
    </row>
    <row r="596" spans="7:35" ht="15">
      <c r="G596" s="257"/>
      <c r="H596" s="258"/>
      <c r="I596" s="258"/>
      <c r="J596" s="258"/>
      <c r="K596" s="268"/>
      <c r="L596" s="260"/>
      <c r="M596" s="260"/>
      <c r="N596" s="269"/>
      <c r="O596" s="269"/>
      <c r="P596" s="269"/>
      <c r="Q596" s="269"/>
      <c r="R596" s="269"/>
      <c r="S596" s="269"/>
      <c r="T596" s="269"/>
      <c r="U596" s="269"/>
      <c r="V596" s="269"/>
      <c r="W596" s="269"/>
      <c r="X596" s="269"/>
      <c r="Y596" s="269"/>
      <c r="Z596" s="269"/>
      <c r="AA596" s="269"/>
      <c r="AB596" s="269"/>
      <c r="AC596" s="269"/>
      <c r="AD596" s="269"/>
      <c r="AE596" s="269"/>
      <c r="AF596" s="269"/>
      <c r="AG596" s="269"/>
      <c r="AH596" s="269"/>
      <c r="AI596" s="259"/>
    </row>
    <row r="597" spans="7:35" ht="15">
      <c r="G597" s="257"/>
      <c r="H597" s="258"/>
      <c r="I597" s="258"/>
      <c r="J597" s="258"/>
      <c r="K597" s="268"/>
      <c r="L597" s="260"/>
      <c r="M597" s="260"/>
      <c r="N597" s="269"/>
      <c r="O597" s="269"/>
      <c r="P597" s="269"/>
      <c r="Q597" s="269"/>
      <c r="R597" s="269"/>
      <c r="S597" s="269"/>
      <c r="T597" s="269"/>
      <c r="U597" s="269"/>
      <c r="V597" s="269"/>
      <c r="W597" s="269"/>
      <c r="X597" s="269"/>
      <c r="Y597" s="269"/>
      <c r="Z597" s="269"/>
      <c r="AA597" s="269"/>
      <c r="AB597" s="269"/>
      <c r="AC597" s="269"/>
      <c r="AD597" s="269"/>
      <c r="AE597" s="269"/>
      <c r="AF597" s="269"/>
      <c r="AG597" s="269"/>
      <c r="AH597" s="269"/>
      <c r="AI597" s="259"/>
    </row>
    <row r="598" spans="7:35" ht="15">
      <c r="G598" s="257"/>
      <c r="H598" s="258"/>
      <c r="I598" s="258"/>
      <c r="J598" s="258"/>
      <c r="K598" s="268"/>
      <c r="L598" s="260"/>
      <c r="M598" s="260"/>
      <c r="N598" s="269"/>
      <c r="O598" s="269"/>
      <c r="P598" s="269"/>
      <c r="Q598" s="269"/>
      <c r="R598" s="269"/>
      <c r="S598" s="269"/>
      <c r="T598" s="269"/>
      <c r="U598" s="269"/>
      <c r="V598" s="269"/>
      <c r="W598" s="269"/>
      <c r="X598" s="269"/>
      <c r="Y598" s="269"/>
      <c r="Z598" s="269"/>
      <c r="AA598" s="269"/>
      <c r="AB598" s="269"/>
      <c r="AC598" s="269"/>
      <c r="AD598" s="269"/>
      <c r="AE598" s="269"/>
      <c r="AF598" s="269"/>
      <c r="AG598" s="269"/>
      <c r="AH598" s="269"/>
      <c r="AI598" s="259"/>
    </row>
    <row r="599" spans="7:35" ht="15">
      <c r="G599" s="257"/>
      <c r="H599" s="258"/>
      <c r="I599" s="258"/>
      <c r="J599" s="258"/>
      <c r="K599" s="259"/>
      <c r="L599" s="259"/>
      <c r="M599" s="260"/>
      <c r="N599" s="260"/>
      <c r="O599" s="260"/>
      <c r="P599" s="260"/>
      <c r="Q599" s="260"/>
      <c r="R599" s="260"/>
      <c r="S599" s="260"/>
      <c r="T599" s="260"/>
      <c r="U599" s="260"/>
      <c r="V599" s="260"/>
      <c r="W599" s="260"/>
      <c r="X599" s="260"/>
      <c r="Y599" s="260"/>
      <c r="Z599" s="260"/>
      <c r="AA599" s="260"/>
      <c r="AB599" s="260"/>
      <c r="AC599" s="260"/>
      <c r="AD599" s="260"/>
      <c r="AE599" s="260"/>
      <c r="AF599" s="260"/>
      <c r="AG599" s="259"/>
      <c r="AH599" s="259"/>
      <c r="AI599" s="259"/>
    </row>
    <row r="600" spans="7:35" ht="15">
      <c r="G600" s="257"/>
      <c r="H600" s="258"/>
      <c r="I600" s="258"/>
      <c r="J600" s="258"/>
      <c r="K600" s="259"/>
      <c r="L600" s="259"/>
      <c r="M600" s="260"/>
      <c r="N600" s="278"/>
      <c r="O600" s="278"/>
      <c r="P600" s="278"/>
      <c r="Q600" s="278"/>
      <c r="R600" s="278"/>
      <c r="S600" s="278"/>
      <c r="T600" s="278"/>
      <c r="U600" s="278"/>
      <c r="V600" s="278"/>
      <c r="W600" s="278"/>
      <c r="X600" s="278"/>
      <c r="Y600" s="278"/>
      <c r="Z600" s="278"/>
      <c r="AA600" s="278"/>
      <c r="AB600" s="278"/>
      <c r="AC600" s="278"/>
      <c r="AD600" s="278"/>
      <c r="AE600" s="278"/>
      <c r="AF600" s="278"/>
      <c r="AG600" s="269"/>
      <c r="AH600" s="269"/>
      <c r="AI600" s="259"/>
    </row>
    <row r="601" spans="7:35" ht="15">
      <c r="G601" s="257"/>
      <c r="H601" s="258"/>
      <c r="I601" s="258"/>
      <c r="J601" s="258"/>
      <c r="K601" s="268"/>
      <c r="L601" s="260"/>
      <c r="M601" s="260"/>
      <c r="N601" s="269"/>
      <c r="O601" s="269"/>
      <c r="P601" s="269"/>
      <c r="Q601" s="269"/>
      <c r="R601" s="269"/>
      <c r="S601" s="269"/>
      <c r="T601" s="269"/>
      <c r="U601" s="269"/>
      <c r="V601" s="269"/>
      <c r="W601" s="269"/>
      <c r="X601" s="269"/>
      <c r="Y601" s="269"/>
      <c r="Z601" s="269"/>
      <c r="AA601" s="269"/>
      <c r="AB601" s="269"/>
      <c r="AC601" s="269"/>
      <c r="AD601" s="269"/>
      <c r="AE601" s="269"/>
      <c r="AF601" s="269"/>
      <c r="AG601" s="269"/>
      <c r="AH601" s="269"/>
      <c r="AI601" s="259"/>
    </row>
    <row r="602" spans="7:35" ht="15">
      <c r="G602" s="257"/>
      <c r="H602" s="258"/>
      <c r="I602" s="258"/>
      <c r="J602" s="258"/>
      <c r="K602" s="268"/>
      <c r="L602" s="260"/>
      <c r="M602" s="260"/>
      <c r="N602" s="269"/>
      <c r="O602" s="269"/>
      <c r="P602" s="269"/>
      <c r="Q602" s="269"/>
      <c r="R602" s="269"/>
      <c r="S602" s="269"/>
      <c r="T602" s="269"/>
      <c r="U602" s="269"/>
      <c r="V602" s="269"/>
      <c r="W602" s="269"/>
      <c r="X602" s="269"/>
      <c r="Y602" s="269"/>
      <c r="Z602" s="269"/>
      <c r="AA602" s="269"/>
      <c r="AB602" s="269"/>
      <c r="AC602" s="269"/>
      <c r="AD602" s="269"/>
      <c r="AE602" s="269"/>
      <c r="AF602" s="269"/>
      <c r="AG602" s="269"/>
      <c r="AH602" s="269"/>
      <c r="AI602" s="259"/>
    </row>
    <row r="603" spans="7:35" ht="15">
      <c r="G603" s="257"/>
      <c r="H603" s="258"/>
      <c r="I603" s="258"/>
      <c r="J603" s="258"/>
      <c r="K603" s="268"/>
      <c r="L603" s="260"/>
      <c r="M603" s="260"/>
      <c r="N603" s="269"/>
      <c r="O603" s="269"/>
      <c r="P603" s="269"/>
      <c r="Q603" s="269"/>
      <c r="R603" s="269"/>
      <c r="S603" s="269"/>
      <c r="T603" s="269"/>
      <c r="U603" s="269"/>
      <c r="V603" s="269"/>
      <c r="W603" s="269"/>
      <c r="X603" s="269"/>
      <c r="Y603" s="269"/>
      <c r="Z603" s="269"/>
      <c r="AA603" s="269"/>
      <c r="AB603" s="269"/>
      <c r="AC603" s="269"/>
      <c r="AD603" s="269"/>
      <c r="AE603" s="269"/>
      <c r="AF603" s="269"/>
      <c r="AG603" s="269"/>
      <c r="AH603" s="269"/>
      <c r="AI603" s="259"/>
    </row>
    <row r="604" spans="7:35" ht="15">
      <c r="G604" s="257"/>
      <c r="H604" s="258"/>
      <c r="I604" s="258"/>
      <c r="J604" s="258"/>
      <c r="K604" s="268"/>
      <c r="L604" s="260"/>
      <c r="M604" s="260"/>
      <c r="N604" s="269"/>
      <c r="O604" s="269"/>
      <c r="P604" s="269"/>
      <c r="Q604" s="269"/>
      <c r="R604" s="269"/>
      <c r="S604" s="269"/>
      <c r="T604" s="269"/>
      <c r="U604" s="269"/>
      <c r="V604" s="269"/>
      <c r="W604" s="269"/>
      <c r="X604" s="269"/>
      <c r="Y604" s="269"/>
      <c r="Z604" s="269"/>
      <c r="AA604" s="269"/>
      <c r="AB604" s="269"/>
      <c r="AC604" s="269"/>
      <c r="AD604" s="269"/>
      <c r="AE604" s="269"/>
      <c r="AF604" s="269"/>
      <c r="AG604" s="269"/>
      <c r="AH604" s="269"/>
      <c r="AI604" s="259"/>
    </row>
    <row r="605" spans="7:35" ht="15">
      <c r="G605" s="257"/>
      <c r="H605" s="258"/>
      <c r="I605" s="258"/>
      <c r="J605" s="258"/>
      <c r="K605" s="268"/>
      <c r="L605" s="260"/>
      <c r="M605" s="260"/>
      <c r="N605" s="269"/>
      <c r="O605" s="269"/>
      <c r="P605" s="269"/>
      <c r="Q605" s="269"/>
      <c r="R605" s="269"/>
      <c r="S605" s="269"/>
      <c r="T605" s="269"/>
      <c r="U605" s="269"/>
      <c r="V605" s="269"/>
      <c r="W605" s="269"/>
      <c r="X605" s="269"/>
      <c r="Y605" s="269"/>
      <c r="Z605" s="269"/>
      <c r="AA605" s="269"/>
      <c r="AB605" s="269"/>
      <c r="AC605" s="269"/>
      <c r="AD605" s="269"/>
      <c r="AE605" s="269"/>
      <c r="AF605" s="269"/>
      <c r="AG605" s="269"/>
      <c r="AH605" s="269"/>
      <c r="AI605" s="259"/>
    </row>
    <row r="606" spans="7:35" ht="15">
      <c r="G606" s="257"/>
      <c r="H606" s="258"/>
      <c r="I606" s="258"/>
      <c r="J606" s="258"/>
      <c r="K606" s="268"/>
      <c r="L606" s="260"/>
      <c r="M606" s="260"/>
      <c r="N606" s="269"/>
      <c r="O606" s="269"/>
      <c r="P606" s="269"/>
      <c r="Q606" s="269"/>
      <c r="R606" s="269"/>
      <c r="S606" s="269"/>
      <c r="T606" s="269"/>
      <c r="U606" s="269"/>
      <c r="V606" s="269"/>
      <c r="W606" s="269"/>
      <c r="X606" s="269"/>
      <c r="Y606" s="269"/>
      <c r="Z606" s="269"/>
      <c r="AA606" s="269"/>
      <c r="AB606" s="269"/>
      <c r="AC606" s="269"/>
      <c r="AD606" s="269"/>
      <c r="AE606" s="269"/>
      <c r="AF606" s="269"/>
      <c r="AG606" s="269"/>
      <c r="AH606" s="269"/>
      <c r="AI606" s="259"/>
    </row>
    <row r="607" spans="7:35" ht="15">
      <c r="G607" s="257"/>
      <c r="H607" s="258"/>
      <c r="I607" s="258"/>
      <c r="J607" s="258"/>
      <c r="K607" s="268"/>
      <c r="L607" s="260"/>
      <c r="M607" s="260"/>
      <c r="N607" s="269"/>
      <c r="O607" s="269"/>
      <c r="P607" s="269"/>
      <c r="Q607" s="269"/>
      <c r="R607" s="269"/>
      <c r="S607" s="269"/>
      <c r="T607" s="269"/>
      <c r="U607" s="269"/>
      <c r="V607" s="269"/>
      <c r="W607" s="269"/>
      <c r="X607" s="269"/>
      <c r="Y607" s="269"/>
      <c r="Z607" s="269"/>
      <c r="AA607" s="269"/>
      <c r="AB607" s="269"/>
      <c r="AC607" s="269"/>
      <c r="AD607" s="269"/>
      <c r="AE607" s="269"/>
      <c r="AF607" s="269"/>
      <c r="AG607" s="269"/>
      <c r="AH607" s="269"/>
      <c r="AI607" s="259"/>
    </row>
    <row r="608" spans="7:35" ht="15">
      <c r="G608" s="257"/>
      <c r="H608" s="258"/>
      <c r="I608" s="258"/>
      <c r="J608" s="258"/>
      <c r="K608" s="268"/>
      <c r="L608" s="260"/>
      <c r="M608" s="260"/>
      <c r="N608" s="269"/>
      <c r="O608" s="269"/>
      <c r="P608" s="269"/>
      <c r="Q608" s="269"/>
      <c r="R608" s="269"/>
      <c r="S608" s="269"/>
      <c r="T608" s="269"/>
      <c r="U608" s="269"/>
      <c r="V608" s="269"/>
      <c r="W608" s="269"/>
      <c r="X608" s="269"/>
      <c r="Y608" s="269"/>
      <c r="Z608" s="269"/>
      <c r="AA608" s="269"/>
      <c r="AB608" s="269"/>
      <c r="AC608" s="269"/>
      <c r="AD608" s="269"/>
      <c r="AE608" s="269"/>
      <c r="AF608" s="269"/>
      <c r="AG608" s="269"/>
      <c r="AH608" s="269"/>
      <c r="AI608" s="259"/>
    </row>
    <row r="609" spans="7:35" ht="15">
      <c r="G609" s="257"/>
      <c r="H609" s="258"/>
      <c r="I609" s="258"/>
      <c r="J609" s="258"/>
      <c r="K609" s="268"/>
      <c r="L609" s="260"/>
      <c r="M609" s="272"/>
      <c r="N609" s="269"/>
      <c r="O609" s="269"/>
      <c r="P609" s="269"/>
      <c r="Q609" s="269"/>
      <c r="R609" s="269"/>
      <c r="S609" s="269"/>
      <c r="T609" s="269"/>
      <c r="U609" s="269"/>
      <c r="V609" s="269"/>
      <c r="W609" s="269"/>
      <c r="X609" s="269"/>
      <c r="Y609" s="269"/>
      <c r="Z609" s="269"/>
      <c r="AA609" s="269"/>
      <c r="AB609" s="269"/>
      <c r="AC609" s="269"/>
      <c r="AD609" s="269"/>
      <c r="AE609" s="269"/>
      <c r="AF609" s="269"/>
      <c r="AG609" s="269"/>
      <c r="AH609" s="269"/>
      <c r="AI609" s="259"/>
    </row>
    <row r="610" spans="7:35" ht="15">
      <c r="G610" s="257"/>
      <c r="H610" s="258"/>
      <c r="I610" s="258"/>
      <c r="J610" s="258"/>
      <c r="K610" s="268"/>
      <c r="L610" s="260"/>
      <c r="M610" s="272"/>
      <c r="N610" s="269"/>
      <c r="O610" s="269"/>
      <c r="P610" s="269"/>
      <c r="Q610" s="269"/>
      <c r="R610" s="269"/>
      <c r="S610" s="269"/>
      <c r="T610" s="269"/>
      <c r="U610" s="269"/>
      <c r="V610" s="269"/>
      <c r="W610" s="269"/>
      <c r="X610" s="269"/>
      <c r="Y610" s="269"/>
      <c r="Z610" s="269"/>
      <c r="AA610" s="269"/>
      <c r="AB610" s="269"/>
      <c r="AC610" s="269"/>
      <c r="AD610" s="269"/>
      <c r="AE610" s="269"/>
      <c r="AF610" s="269"/>
      <c r="AG610" s="269"/>
      <c r="AH610" s="269"/>
      <c r="AI610" s="259"/>
    </row>
    <row r="611" spans="7:35" ht="15">
      <c r="G611" s="257"/>
      <c r="H611" s="258"/>
      <c r="I611" s="258"/>
      <c r="J611" s="258"/>
      <c r="K611" s="268"/>
      <c r="L611" s="260"/>
      <c r="M611" s="260"/>
      <c r="N611" s="269"/>
      <c r="O611" s="269"/>
      <c r="P611" s="269"/>
      <c r="Q611" s="269"/>
      <c r="R611" s="269"/>
      <c r="S611" s="269"/>
      <c r="T611" s="269"/>
      <c r="U611" s="269"/>
      <c r="V611" s="269"/>
      <c r="W611" s="269"/>
      <c r="X611" s="269"/>
      <c r="Y611" s="269"/>
      <c r="Z611" s="269"/>
      <c r="AA611" s="269"/>
      <c r="AB611" s="269"/>
      <c r="AC611" s="269"/>
      <c r="AD611" s="269"/>
      <c r="AE611" s="269"/>
      <c r="AF611" s="269"/>
      <c r="AG611" s="269"/>
      <c r="AH611" s="269"/>
      <c r="AI611" s="259"/>
    </row>
    <row r="612" spans="7:35" ht="15">
      <c r="G612" s="257"/>
      <c r="H612" s="258"/>
      <c r="I612" s="258"/>
      <c r="J612" s="258"/>
      <c r="K612" s="268"/>
      <c r="L612" s="260"/>
      <c r="M612" s="260"/>
      <c r="N612" s="269"/>
      <c r="O612" s="269"/>
      <c r="P612" s="269"/>
      <c r="Q612" s="269"/>
      <c r="R612" s="269"/>
      <c r="S612" s="269"/>
      <c r="T612" s="269"/>
      <c r="U612" s="269"/>
      <c r="V612" s="269"/>
      <c r="W612" s="269"/>
      <c r="X612" s="269"/>
      <c r="Y612" s="269"/>
      <c r="Z612" s="269"/>
      <c r="AA612" s="269"/>
      <c r="AB612" s="269"/>
      <c r="AC612" s="269"/>
      <c r="AD612" s="269"/>
      <c r="AE612" s="269"/>
      <c r="AF612" s="269"/>
      <c r="AG612" s="269"/>
      <c r="AH612" s="269"/>
      <c r="AI612" s="259"/>
    </row>
    <row r="613" spans="7:35" ht="15">
      <c r="G613" s="257"/>
      <c r="H613" s="258"/>
      <c r="I613" s="258"/>
      <c r="J613" s="258"/>
      <c r="K613" s="268"/>
      <c r="L613" s="260"/>
      <c r="M613" s="260"/>
      <c r="N613" s="269"/>
      <c r="O613" s="269"/>
      <c r="P613" s="269"/>
      <c r="Q613" s="269"/>
      <c r="R613" s="269"/>
      <c r="S613" s="269"/>
      <c r="T613" s="269"/>
      <c r="U613" s="269"/>
      <c r="V613" s="269"/>
      <c r="W613" s="269"/>
      <c r="X613" s="269"/>
      <c r="Y613" s="269"/>
      <c r="Z613" s="269"/>
      <c r="AA613" s="269"/>
      <c r="AB613" s="269"/>
      <c r="AC613" s="269"/>
      <c r="AD613" s="269"/>
      <c r="AE613" s="269"/>
      <c r="AF613" s="269"/>
      <c r="AG613" s="269"/>
      <c r="AH613" s="269"/>
      <c r="AI613" s="259"/>
    </row>
    <row r="614" spans="7:35" ht="15">
      <c r="G614" s="257"/>
      <c r="H614" s="258"/>
      <c r="I614" s="258"/>
      <c r="J614" s="258"/>
      <c r="K614" s="268"/>
      <c r="L614" s="260"/>
      <c r="M614" s="260"/>
      <c r="N614" s="269"/>
      <c r="O614" s="269"/>
      <c r="P614" s="269"/>
      <c r="Q614" s="269"/>
      <c r="R614" s="269"/>
      <c r="S614" s="269"/>
      <c r="T614" s="269"/>
      <c r="U614" s="269"/>
      <c r="V614" s="269"/>
      <c r="W614" s="269"/>
      <c r="X614" s="269"/>
      <c r="Y614" s="269"/>
      <c r="Z614" s="269"/>
      <c r="AA614" s="269"/>
      <c r="AB614" s="269"/>
      <c r="AC614" s="269"/>
      <c r="AD614" s="269"/>
      <c r="AE614" s="269"/>
      <c r="AF614" s="269"/>
      <c r="AG614" s="269"/>
      <c r="AH614" s="269"/>
      <c r="AI614" s="259"/>
    </row>
    <row r="615" spans="7:35" ht="15">
      <c r="G615" s="257"/>
      <c r="H615" s="258"/>
      <c r="I615" s="258"/>
      <c r="J615" s="258"/>
      <c r="K615" s="268"/>
      <c r="L615" s="260"/>
      <c r="M615" s="260"/>
      <c r="N615" s="269"/>
      <c r="O615" s="269"/>
      <c r="P615" s="269"/>
      <c r="Q615" s="269"/>
      <c r="R615" s="269"/>
      <c r="S615" s="269"/>
      <c r="T615" s="269"/>
      <c r="U615" s="269"/>
      <c r="V615" s="269"/>
      <c r="W615" s="269"/>
      <c r="X615" s="269"/>
      <c r="Y615" s="269"/>
      <c r="Z615" s="269"/>
      <c r="AA615" s="269"/>
      <c r="AB615" s="269"/>
      <c r="AC615" s="269"/>
      <c r="AD615" s="269"/>
      <c r="AE615" s="269"/>
      <c r="AF615" s="269"/>
      <c r="AG615" s="269"/>
      <c r="AH615" s="269"/>
      <c r="AI615" s="259"/>
    </row>
    <row r="616" spans="7:35" ht="15">
      <c r="G616" s="257"/>
      <c r="H616" s="258"/>
      <c r="I616" s="258"/>
      <c r="J616" s="258"/>
      <c r="K616" s="268"/>
      <c r="L616" s="260"/>
      <c r="M616" s="260"/>
      <c r="N616" s="269"/>
      <c r="O616" s="269"/>
      <c r="P616" s="269"/>
      <c r="Q616" s="269"/>
      <c r="R616" s="269"/>
      <c r="S616" s="269"/>
      <c r="T616" s="269"/>
      <c r="U616" s="269"/>
      <c r="V616" s="269"/>
      <c r="W616" s="269"/>
      <c r="X616" s="269"/>
      <c r="Y616" s="269"/>
      <c r="Z616" s="269"/>
      <c r="AA616" s="269"/>
      <c r="AB616" s="269"/>
      <c r="AC616" s="269"/>
      <c r="AD616" s="269"/>
      <c r="AE616" s="269"/>
      <c r="AF616" s="269"/>
      <c r="AG616" s="269"/>
      <c r="AH616" s="269"/>
      <c r="AI616" s="259"/>
    </row>
    <row r="617" spans="7:35" ht="15">
      <c r="G617" s="257"/>
      <c r="H617" s="258"/>
      <c r="I617" s="258"/>
      <c r="J617" s="258"/>
      <c r="K617" s="268"/>
      <c r="L617" s="260"/>
      <c r="M617" s="260"/>
      <c r="N617" s="269"/>
      <c r="O617" s="269"/>
      <c r="P617" s="269"/>
      <c r="Q617" s="269"/>
      <c r="R617" s="269"/>
      <c r="S617" s="269"/>
      <c r="T617" s="269"/>
      <c r="U617" s="269"/>
      <c r="V617" s="269"/>
      <c r="W617" s="269"/>
      <c r="X617" s="269"/>
      <c r="Y617" s="269"/>
      <c r="Z617" s="269"/>
      <c r="AA617" s="269"/>
      <c r="AB617" s="269"/>
      <c r="AC617" s="269"/>
      <c r="AD617" s="269"/>
      <c r="AE617" s="269"/>
      <c r="AF617" s="269"/>
      <c r="AG617" s="269"/>
      <c r="AH617" s="269"/>
      <c r="AI617" s="259"/>
    </row>
    <row r="618" spans="7:35" ht="15">
      <c r="G618" s="257"/>
      <c r="H618" s="258"/>
      <c r="I618" s="258"/>
      <c r="J618" s="258"/>
      <c r="K618" s="268"/>
      <c r="L618" s="260"/>
      <c r="M618" s="260"/>
      <c r="N618" s="269"/>
      <c r="O618" s="269"/>
      <c r="P618" s="269"/>
      <c r="Q618" s="269"/>
      <c r="R618" s="269"/>
      <c r="S618" s="269"/>
      <c r="T618" s="269"/>
      <c r="U618" s="269"/>
      <c r="V618" s="269"/>
      <c r="W618" s="269"/>
      <c r="X618" s="269"/>
      <c r="Y618" s="269"/>
      <c r="Z618" s="269"/>
      <c r="AA618" s="269"/>
      <c r="AB618" s="269"/>
      <c r="AC618" s="269"/>
      <c r="AD618" s="269"/>
      <c r="AE618" s="269"/>
      <c r="AF618" s="269"/>
      <c r="AG618" s="269"/>
      <c r="AH618" s="269"/>
      <c r="AI618" s="259"/>
    </row>
    <row r="619" spans="7:35" ht="15">
      <c r="G619" s="257"/>
      <c r="H619" s="258"/>
      <c r="I619" s="258"/>
      <c r="J619" s="258"/>
      <c r="K619" s="268"/>
      <c r="L619" s="260"/>
      <c r="M619" s="260"/>
      <c r="N619" s="269"/>
      <c r="O619" s="269"/>
      <c r="P619" s="269"/>
      <c r="Q619" s="269"/>
      <c r="R619" s="269"/>
      <c r="S619" s="269"/>
      <c r="T619" s="269"/>
      <c r="U619" s="269"/>
      <c r="V619" s="269"/>
      <c r="W619" s="269"/>
      <c r="X619" s="269"/>
      <c r="Y619" s="269"/>
      <c r="Z619" s="269"/>
      <c r="AA619" s="269"/>
      <c r="AB619" s="269"/>
      <c r="AC619" s="269"/>
      <c r="AD619" s="269"/>
      <c r="AE619" s="269"/>
      <c r="AF619" s="269"/>
      <c r="AG619" s="269"/>
      <c r="AH619" s="269"/>
      <c r="AI619" s="259"/>
    </row>
    <row r="620" spans="7:35" ht="15">
      <c r="G620" s="257"/>
      <c r="H620" s="258"/>
      <c r="I620" s="258"/>
      <c r="J620" s="258"/>
      <c r="K620" s="268"/>
      <c r="L620" s="260"/>
      <c r="M620" s="260"/>
      <c r="N620" s="269"/>
      <c r="O620" s="269"/>
      <c r="P620" s="269"/>
      <c r="Q620" s="269"/>
      <c r="R620" s="269"/>
      <c r="S620" s="269"/>
      <c r="T620" s="269"/>
      <c r="U620" s="269"/>
      <c r="V620" s="269"/>
      <c r="W620" s="269"/>
      <c r="X620" s="269"/>
      <c r="Y620" s="269"/>
      <c r="Z620" s="269"/>
      <c r="AA620" s="269"/>
      <c r="AB620" s="269"/>
      <c r="AC620" s="269"/>
      <c r="AD620" s="269"/>
      <c r="AE620" s="269"/>
      <c r="AF620" s="269"/>
      <c r="AG620" s="269"/>
      <c r="AH620" s="269"/>
      <c r="AI620" s="259"/>
    </row>
    <row r="621" spans="7:35" ht="15">
      <c r="G621" s="257"/>
      <c r="H621" s="258"/>
      <c r="I621" s="258"/>
      <c r="J621" s="258"/>
      <c r="K621" s="259"/>
      <c r="L621" s="259"/>
      <c r="M621" s="260"/>
      <c r="N621" s="260"/>
      <c r="O621" s="260"/>
      <c r="P621" s="260"/>
      <c r="Q621" s="260"/>
      <c r="R621" s="260"/>
      <c r="S621" s="260"/>
      <c r="T621" s="260"/>
      <c r="U621" s="260"/>
      <c r="V621" s="260"/>
      <c r="W621" s="260"/>
      <c r="X621" s="260"/>
      <c r="Y621" s="260"/>
      <c r="Z621" s="260"/>
      <c r="AA621" s="260"/>
      <c r="AB621" s="260"/>
      <c r="AC621" s="260"/>
      <c r="AD621" s="260"/>
      <c r="AE621" s="260"/>
      <c r="AF621" s="260"/>
      <c r="AG621" s="259"/>
      <c r="AH621" s="259"/>
      <c r="AI621" s="259"/>
    </row>
    <row r="622" spans="7:35" ht="15">
      <c r="G622" s="257"/>
      <c r="H622" s="258"/>
      <c r="I622" s="258"/>
      <c r="J622" s="258"/>
      <c r="K622" s="259"/>
      <c r="L622" s="259"/>
      <c r="M622" s="260"/>
      <c r="N622" s="278"/>
      <c r="O622" s="278"/>
      <c r="P622" s="278"/>
      <c r="Q622" s="278"/>
      <c r="R622" s="278"/>
      <c r="S622" s="278"/>
      <c r="T622" s="278"/>
      <c r="U622" s="278"/>
      <c r="V622" s="278"/>
      <c r="W622" s="278"/>
      <c r="X622" s="278"/>
      <c r="Y622" s="278"/>
      <c r="Z622" s="278"/>
      <c r="AA622" s="278"/>
      <c r="AB622" s="278"/>
      <c r="AC622" s="278"/>
      <c r="AD622" s="278"/>
      <c r="AE622" s="278"/>
      <c r="AF622" s="278"/>
      <c r="AG622" s="269"/>
      <c r="AH622" s="269"/>
      <c r="AI622" s="259"/>
    </row>
    <row r="623" spans="7:35" ht="15">
      <c r="G623" s="257"/>
      <c r="H623" s="258"/>
      <c r="I623" s="258"/>
      <c r="J623" s="258"/>
      <c r="K623" s="268"/>
      <c r="L623" s="260"/>
      <c r="M623" s="260"/>
      <c r="N623" s="269"/>
      <c r="O623" s="269"/>
      <c r="P623" s="269"/>
      <c r="Q623" s="269"/>
      <c r="R623" s="269"/>
      <c r="S623" s="269"/>
      <c r="T623" s="269"/>
      <c r="U623" s="269"/>
      <c r="V623" s="269"/>
      <c r="W623" s="269"/>
      <c r="X623" s="269"/>
      <c r="Y623" s="269"/>
      <c r="Z623" s="269"/>
      <c r="AA623" s="269"/>
      <c r="AB623" s="269"/>
      <c r="AC623" s="269"/>
      <c r="AD623" s="269"/>
      <c r="AE623" s="269"/>
      <c r="AF623" s="269"/>
      <c r="AG623" s="269"/>
      <c r="AH623" s="269"/>
      <c r="AI623" s="259"/>
    </row>
    <row r="624" spans="7:35" ht="15">
      <c r="G624" s="257"/>
      <c r="H624" s="258"/>
      <c r="I624" s="258"/>
      <c r="J624" s="258"/>
      <c r="K624" s="268"/>
      <c r="L624" s="260"/>
      <c r="M624" s="260"/>
      <c r="N624" s="269"/>
      <c r="O624" s="269"/>
      <c r="P624" s="269"/>
      <c r="Q624" s="269"/>
      <c r="R624" s="269"/>
      <c r="S624" s="269"/>
      <c r="T624" s="269"/>
      <c r="U624" s="269"/>
      <c r="V624" s="269"/>
      <c r="W624" s="269"/>
      <c r="X624" s="269"/>
      <c r="Y624" s="269"/>
      <c r="Z624" s="269"/>
      <c r="AA624" s="269"/>
      <c r="AB624" s="269"/>
      <c r="AC624" s="269"/>
      <c r="AD624" s="269"/>
      <c r="AE624" s="269"/>
      <c r="AF624" s="269"/>
      <c r="AG624" s="269"/>
      <c r="AH624" s="269"/>
      <c r="AI624" s="259"/>
    </row>
    <row r="625" spans="7:35" ht="15">
      <c r="G625" s="257"/>
      <c r="H625" s="258"/>
      <c r="I625" s="258"/>
      <c r="J625" s="258"/>
      <c r="K625" s="268"/>
      <c r="L625" s="260"/>
      <c r="M625" s="260"/>
      <c r="N625" s="269"/>
      <c r="O625" s="269"/>
      <c r="P625" s="269"/>
      <c r="Q625" s="269"/>
      <c r="R625" s="269"/>
      <c r="S625" s="269"/>
      <c r="T625" s="269"/>
      <c r="U625" s="269"/>
      <c r="V625" s="269"/>
      <c r="W625" s="269"/>
      <c r="X625" s="269"/>
      <c r="Y625" s="269"/>
      <c r="Z625" s="269"/>
      <c r="AA625" s="269"/>
      <c r="AB625" s="269"/>
      <c r="AC625" s="269"/>
      <c r="AD625" s="269"/>
      <c r="AE625" s="269"/>
      <c r="AF625" s="269"/>
      <c r="AG625" s="269"/>
      <c r="AH625" s="269"/>
      <c r="AI625" s="259"/>
    </row>
    <row r="626" spans="7:35" ht="15">
      <c r="G626" s="257"/>
      <c r="H626" s="258"/>
      <c r="I626" s="258"/>
      <c r="J626" s="258"/>
      <c r="K626" s="268"/>
      <c r="L626" s="260"/>
      <c r="M626" s="260"/>
      <c r="N626" s="269"/>
      <c r="O626" s="269"/>
      <c r="P626" s="269"/>
      <c r="Q626" s="269"/>
      <c r="R626" s="269"/>
      <c r="S626" s="269"/>
      <c r="T626" s="269"/>
      <c r="U626" s="269"/>
      <c r="V626" s="269"/>
      <c r="W626" s="269"/>
      <c r="X626" s="269"/>
      <c r="Y626" s="269"/>
      <c r="Z626" s="269"/>
      <c r="AA626" s="269"/>
      <c r="AB626" s="269"/>
      <c r="AC626" s="269"/>
      <c r="AD626" s="269"/>
      <c r="AE626" s="269"/>
      <c r="AF626" s="269"/>
      <c r="AG626" s="269"/>
      <c r="AH626" s="269"/>
      <c r="AI626" s="259"/>
    </row>
    <row r="627" spans="7:35" ht="15">
      <c r="G627" s="257"/>
      <c r="H627" s="258"/>
      <c r="I627" s="258"/>
      <c r="J627" s="258"/>
      <c r="K627" s="268"/>
      <c r="L627" s="260"/>
      <c r="M627" s="260"/>
      <c r="N627" s="269"/>
      <c r="O627" s="269"/>
      <c r="P627" s="269"/>
      <c r="Q627" s="269"/>
      <c r="R627" s="269"/>
      <c r="S627" s="269"/>
      <c r="T627" s="269"/>
      <c r="U627" s="269"/>
      <c r="V627" s="269"/>
      <c r="W627" s="269"/>
      <c r="X627" s="269"/>
      <c r="Y627" s="269"/>
      <c r="Z627" s="269"/>
      <c r="AA627" s="269"/>
      <c r="AB627" s="269"/>
      <c r="AC627" s="269"/>
      <c r="AD627" s="269"/>
      <c r="AE627" s="269"/>
      <c r="AF627" s="269"/>
      <c r="AG627" s="269"/>
      <c r="AH627" s="269"/>
      <c r="AI627" s="259"/>
    </row>
    <row r="628" spans="7:35" ht="15">
      <c r="G628" s="257"/>
      <c r="H628" s="258"/>
      <c r="I628" s="258"/>
      <c r="J628" s="258"/>
      <c r="K628" s="268"/>
      <c r="L628" s="260"/>
      <c r="M628" s="260"/>
      <c r="N628" s="269"/>
      <c r="O628" s="269"/>
      <c r="P628" s="269"/>
      <c r="Q628" s="269"/>
      <c r="R628" s="269"/>
      <c r="S628" s="269"/>
      <c r="T628" s="269"/>
      <c r="U628" s="269"/>
      <c r="V628" s="269"/>
      <c r="W628" s="269"/>
      <c r="X628" s="269"/>
      <c r="Y628" s="269"/>
      <c r="Z628" s="269"/>
      <c r="AA628" s="269"/>
      <c r="AB628" s="269"/>
      <c r="AC628" s="269"/>
      <c r="AD628" s="269"/>
      <c r="AE628" s="269"/>
      <c r="AF628" s="269"/>
      <c r="AG628" s="269"/>
      <c r="AH628" s="269"/>
      <c r="AI628" s="259"/>
    </row>
    <row r="629" spans="7:35" ht="15">
      <c r="G629" s="257"/>
      <c r="H629" s="258"/>
      <c r="I629" s="258"/>
      <c r="J629" s="258"/>
      <c r="K629" s="268"/>
      <c r="L629" s="260"/>
      <c r="M629" s="260"/>
      <c r="N629" s="269"/>
      <c r="O629" s="269"/>
      <c r="P629" s="269"/>
      <c r="Q629" s="269"/>
      <c r="R629" s="269"/>
      <c r="S629" s="269"/>
      <c r="T629" s="269"/>
      <c r="U629" s="269"/>
      <c r="V629" s="269"/>
      <c r="W629" s="269"/>
      <c r="X629" s="269"/>
      <c r="Y629" s="269"/>
      <c r="Z629" s="269"/>
      <c r="AA629" s="269"/>
      <c r="AB629" s="269"/>
      <c r="AC629" s="269"/>
      <c r="AD629" s="269"/>
      <c r="AE629" s="269"/>
      <c r="AF629" s="269"/>
      <c r="AG629" s="269"/>
      <c r="AH629" s="269"/>
      <c r="AI629" s="259"/>
    </row>
    <row r="630" spans="7:35" ht="15">
      <c r="G630" s="257"/>
      <c r="H630" s="258"/>
      <c r="I630" s="258"/>
      <c r="J630" s="258"/>
      <c r="K630" s="268"/>
      <c r="L630" s="260"/>
      <c r="M630" s="260"/>
      <c r="N630" s="269"/>
      <c r="O630" s="269"/>
      <c r="P630" s="269"/>
      <c r="Q630" s="269"/>
      <c r="R630" s="269"/>
      <c r="S630" s="269"/>
      <c r="T630" s="269"/>
      <c r="U630" s="269"/>
      <c r="V630" s="269"/>
      <c r="W630" s="269"/>
      <c r="X630" s="269"/>
      <c r="Y630" s="269"/>
      <c r="Z630" s="269"/>
      <c r="AA630" s="269"/>
      <c r="AB630" s="269"/>
      <c r="AC630" s="269"/>
      <c r="AD630" s="269"/>
      <c r="AE630" s="269"/>
      <c r="AF630" s="269"/>
      <c r="AG630" s="269"/>
      <c r="AH630" s="269"/>
      <c r="AI630" s="259"/>
    </row>
    <row r="631" spans="7:35" ht="15">
      <c r="G631" s="257"/>
      <c r="H631" s="258"/>
      <c r="I631" s="258"/>
      <c r="J631" s="258"/>
      <c r="K631" s="268"/>
      <c r="L631" s="260"/>
      <c r="M631" s="272"/>
      <c r="N631" s="269"/>
      <c r="O631" s="269"/>
      <c r="P631" s="269"/>
      <c r="Q631" s="269"/>
      <c r="R631" s="269"/>
      <c r="S631" s="269"/>
      <c r="T631" s="269"/>
      <c r="U631" s="269"/>
      <c r="V631" s="269"/>
      <c r="W631" s="269"/>
      <c r="X631" s="269"/>
      <c r="Y631" s="269"/>
      <c r="Z631" s="269"/>
      <c r="AA631" s="269"/>
      <c r="AB631" s="269"/>
      <c r="AC631" s="269"/>
      <c r="AD631" s="269"/>
      <c r="AE631" s="269"/>
      <c r="AF631" s="269"/>
      <c r="AG631" s="269"/>
      <c r="AH631" s="269"/>
      <c r="AI631" s="259"/>
    </row>
    <row r="632" spans="7:35" ht="15">
      <c r="G632" s="257"/>
      <c r="H632" s="258"/>
      <c r="I632" s="258"/>
      <c r="J632" s="258"/>
      <c r="K632" s="268"/>
      <c r="L632" s="260"/>
      <c r="M632" s="272"/>
      <c r="N632" s="269"/>
      <c r="O632" s="269"/>
      <c r="P632" s="269"/>
      <c r="Q632" s="269"/>
      <c r="R632" s="269"/>
      <c r="S632" s="269"/>
      <c r="T632" s="269"/>
      <c r="U632" s="269"/>
      <c r="V632" s="269"/>
      <c r="W632" s="269"/>
      <c r="X632" s="269"/>
      <c r="Y632" s="269"/>
      <c r="Z632" s="269"/>
      <c r="AA632" s="269"/>
      <c r="AB632" s="269"/>
      <c r="AC632" s="269"/>
      <c r="AD632" s="269"/>
      <c r="AE632" s="269"/>
      <c r="AF632" s="269"/>
      <c r="AG632" s="269"/>
      <c r="AH632" s="269"/>
      <c r="AI632" s="259"/>
    </row>
    <row r="633" spans="7:35" ht="15">
      <c r="G633" s="257"/>
      <c r="H633" s="258"/>
      <c r="I633" s="258"/>
      <c r="J633" s="258"/>
      <c r="K633" s="268"/>
      <c r="L633" s="260"/>
      <c r="M633" s="260"/>
      <c r="N633" s="269"/>
      <c r="O633" s="269"/>
      <c r="P633" s="269"/>
      <c r="Q633" s="269"/>
      <c r="R633" s="269"/>
      <c r="S633" s="269"/>
      <c r="T633" s="269"/>
      <c r="U633" s="269"/>
      <c r="V633" s="269"/>
      <c r="W633" s="269"/>
      <c r="X633" s="269"/>
      <c r="Y633" s="269"/>
      <c r="Z633" s="269"/>
      <c r="AA633" s="269"/>
      <c r="AB633" s="269"/>
      <c r="AC633" s="269"/>
      <c r="AD633" s="269"/>
      <c r="AE633" s="269"/>
      <c r="AF633" s="269"/>
      <c r="AG633" s="269"/>
      <c r="AH633" s="269"/>
      <c r="AI633" s="259"/>
    </row>
    <row r="634" spans="7:35" ht="15">
      <c r="G634" s="257"/>
      <c r="H634" s="258"/>
      <c r="I634" s="258"/>
      <c r="J634" s="258"/>
      <c r="K634" s="268"/>
      <c r="L634" s="260"/>
      <c r="M634" s="260"/>
      <c r="N634" s="269"/>
      <c r="O634" s="269"/>
      <c r="P634" s="269"/>
      <c r="Q634" s="269"/>
      <c r="R634" s="269"/>
      <c r="S634" s="269"/>
      <c r="T634" s="269"/>
      <c r="U634" s="269"/>
      <c r="V634" s="269"/>
      <c r="W634" s="269"/>
      <c r="X634" s="269"/>
      <c r="Y634" s="269"/>
      <c r="Z634" s="269"/>
      <c r="AA634" s="269"/>
      <c r="AB634" s="269"/>
      <c r="AC634" s="269"/>
      <c r="AD634" s="269"/>
      <c r="AE634" s="269"/>
      <c r="AF634" s="269"/>
      <c r="AG634" s="269"/>
      <c r="AH634" s="269"/>
      <c r="AI634" s="259"/>
    </row>
    <row r="635" spans="7:35" ht="15">
      <c r="G635" s="257"/>
      <c r="H635" s="258"/>
      <c r="I635" s="258"/>
      <c r="J635" s="258"/>
      <c r="K635" s="268"/>
      <c r="L635" s="260"/>
      <c r="M635" s="260"/>
      <c r="N635" s="269"/>
      <c r="O635" s="269"/>
      <c r="P635" s="269"/>
      <c r="Q635" s="269"/>
      <c r="R635" s="269"/>
      <c r="S635" s="269"/>
      <c r="T635" s="269"/>
      <c r="U635" s="269"/>
      <c r="V635" s="269"/>
      <c r="W635" s="269"/>
      <c r="X635" s="269"/>
      <c r="Y635" s="269"/>
      <c r="Z635" s="269"/>
      <c r="AA635" s="269"/>
      <c r="AB635" s="269"/>
      <c r="AC635" s="269"/>
      <c r="AD635" s="269"/>
      <c r="AE635" s="269"/>
      <c r="AF635" s="269"/>
      <c r="AG635" s="269"/>
      <c r="AH635" s="269"/>
      <c r="AI635" s="259"/>
    </row>
    <row r="636" spans="7:35" ht="15">
      <c r="G636" s="257"/>
      <c r="H636" s="258"/>
      <c r="I636" s="258"/>
      <c r="J636" s="258"/>
      <c r="K636" s="268"/>
      <c r="L636" s="260"/>
      <c r="M636" s="260"/>
      <c r="N636" s="269"/>
      <c r="O636" s="269"/>
      <c r="P636" s="269"/>
      <c r="Q636" s="269"/>
      <c r="R636" s="269"/>
      <c r="S636" s="269"/>
      <c r="T636" s="269"/>
      <c r="U636" s="269"/>
      <c r="V636" s="269"/>
      <c r="W636" s="269"/>
      <c r="X636" s="269"/>
      <c r="Y636" s="269"/>
      <c r="Z636" s="269"/>
      <c r="AA636" s="269"/>
      <c r="AB636" s="269"/>
      <c r="AC636" s="269"/>
      <c r="AD636" s="269"/>
      <c r="AE636" s="269"/>
      <c r="AF636" s="269"/>
      <c r="AG636" s="269"/>
      <c r="AH636" s="269"/>
      <c r="AI636" s="259"/>
    </row>
    <row r="637" spans="7:35" ht="15">
      <c r="G637" s="257"/>
      <c r="H637" s="258"/>
      <c r="I637" s="258"/>
      <c r="J637" s="258"/>
      <c r="K637" s="268"/>
      <c r="L637" s="260"/>
      <c r="M637" s="260"/>
      <c r="N637" s="269"/>
      <c r="O637" s="269"/>
      <c r="P637" s="269"/>
      <c r="Q637" s="269"/>
      <c r="R637" s="269"/>
      <c r="S637" s="269"/>
      <c r="T637" s="269"/>
      <c r="U637" s="269"/>
      <c r="V637" s="269"/>
      <c r="W637" s="269"/>
      <c r="X637" s="269"/>
      <c r="Y637" s="269"/>
      <c r="Z637" s="269"/>
      <c r="AA637" s="269"/>
      <c r="AB637" s="269"/>
      <c r="AC637" s="269"/>
      <c r="AD637" s="269"/>
      <c r="AE637" s="269"/>
      <c r="AF637" s="269"/>
      <c r="AG637" s="269"/>
      <c r="AH637" s="269"/>
      <c r="AI637" s="259"/>
    </row>
    <row r="638" spans="7:35" ht="15">
      <c r="G638" s="257"/>
      <c r="H638" s="258"/>
      <c r="I638" s="258"/>
      <c r="J638" s="258"/>
      <c r="K638" s="268"/>
      <c r="L638" s="260"/>
      <c r="M638" s="260"/>
      <c r="N638" s="269"/>
      <c r="O638" s="269"/>
      <c r="P638" s="269"/>
      <c r="Q638" s="269"/>
      <c r="R638" s="269"/>
      <c r="S638" s="269"/>
      <c r="T638" s="269"/>
      <c r="U638" s="269"/>
      <c r="V638" s="269"/>
      <c r="W638" s="269"/>
      <c r="X638" s="269"/>
      <c r="Y638" s="269"/>
      <c r="Z638" s="269"/>
      <c r="AA638" s="269"/>
      <c r="AB638" s="269"/>
      <c r="AC638" s="269"/>
      <c r="AD638" s="269"/>
      <c r="AE638" s="269"/>
      <c r="AF638" s="269"/>
      <c r="AG638" s="269"/>
      <c r="AH638" s="269"/>
      <c r="AI638" s="259"/>
    </row>
    <row r="639" spans="7:35" ht="15">
      <c r="G639" s="257"/>
      <c r="H639" s="258"/>
      <c r="I639" s="258"/>
      <c r="J639" s="258"/>
      <c r="K639" s="268"/>
      <c r="L639" s="260"/>
      <c r="M639" s="260"/>
      <c r="N639" s="269"/>
      <c r="O639" s="269"/>
      <c r="P639" s="269"/>
      <c r="Q639" s="269"/>
      <c r="R639" s="269"/>
      <c r="S639" s="269"/>
      <c r="T639" s="269"/>
      <c r="U639" s="269"/>
      <c r="V639" s="269"/>
      <c r="W639" s="269"/>
      <c r="X639" s="269"/>
      <c r="Y639" s="269"/>
      <c r="Z639" s="269"/>
      <c r="AA639" s="269"/>
      <c r="AB639" s="269"/>
      <c r="AC639" s="269"/>
      <c r="AD639" s="269"/>
      <c r="AE639" s="269"/>
      <c r="AF639" s="269"/>
      <c r="AG639" s="269"/>
      <c r="AH639" s="269"/>
      <c r="AI639" s="259"/>
    </row>
    <row r="640" spans="7:35" ht="15">
      <c r="G640" s="257"/>
      <c r="H640" s="258"/>
      <c r="I640" s="258"/>
      <c r="J640" s="258"/>
      <c r="K640" s="268"/>
      <c r="L640" s="260"/>
      <c r="M640" s="260"/>
      <c r="N640" s="269"/>
      <c r="O640" s="269"/>
      <c r="P640" s="269"/>
      <c r="Q640" s="269"/>
      <c r="R640" s="269"/>
      <c r="S640" s="269"/>
      <c r="T640" s="269"/>
      <c r="U640" s="269"/>
      <c r="V640" s="269"/>
      <c r="W640" s="269"/>
      <c r="X640" s="269"/>
      <c r="Y640" s="269"/>
      <c r="Z640" s="269"/>
      <c r="AA640" s="269"/>
      <c r="AB640" s="269"/>
      <c r="AC640" s="269"/>
      <c r="AD640" s="269"/>
      <c r="AE640" s="269"/>
      <c r="AF640" s="269"/>
      <c r="AG640" s="269"/>
      <c r="AH640" s="269"/>
      <c r="AI640" s="259"/>
    </row>
    <row r="641" spans="7:35" ht="15">
      <c r="G641" s="257"/>
      <c r="H641" s="258"/>
      <c r="I641" s="258"/>
      <c r="J641" s="258"/>
      <c r="K641" s="268"/>
      <c r="L641" s="260"/>
      <c r="M641" s="260"/>
      <c r="N641" s="269"/>
      <c r="O641" s="269"/>
      <c r="P641" s="269"/>
      <c r="Q641" s="269"/>
      <c r="R641" s="269"/>
      <c r="S641" s="269"/>
      <c r="T641" s="269"/>
      <c r="U641" s="269"/>
      <c r="V641" s="269"/>
      <c r="W641" s="269"/>
      <c r="X641" s="269"/>
      <c r="Y641" s="269"/>
      <c r="Z641" s="269"/>
      <c r="AA641" s="269"/>
      <c r="AB641" s="269"/>
      <c r="AC641" s="269"/>
      <c r="AD641" s="269"/>
      <c r="AE641" s="269"/>
      <c r="AF641" s="269"/>
      <c r="AG641" s="269"/>
      <c r="AH641" s="269"/>
      <c r="AI641" s="259"/>
    </row>
    <row r="642" spans="7:35" ht="15">
      <c r="G642" s="257"/>
      <c r="H642" s="258"/>
      <c r="I642" s="258"/>
      <c r="J642" s="258"/>
      <c r="K642" s="268"/>
      <c r="L642" s="260"/>
      <c r="M642" s="260"/>
      <c r="N642" s="269"/>
      <c r="O642" s="269"/>
      <c r="P642" s="269"/>
      <c r="Q642" s="269"/>
      <c r="R642" s="269"/>
      <c r="S642" s="269"/>
      <c r="T642" s="269"/>
      <c r="U642" s="269"/>
      <c r="V642" s="269"/>
      <c r="W642" s="269"/>
      <c r="X642" s="269"/>
      <c r="Y642" s="269"/>
      <c r="Z642" s="269"/>
      <c r="AA642" s="269"/>
      <c r="AB642" s="269"/>
      <c r="AC642" s="269"/>
      <c r="AD642" s="269"/>
      <c r="AE642" s="269"/>
      <c r="AF642" s="269"/>
      <c r="AG642" s="269"/>
      <c r="AH642" s="269"/>
      <c r="AI642" s="259"/>
    </row>
    <row r="643" spans="7:35" ht="15">
      <c r="G643" s="257"/>
      <c r="H643" s="258"/>
      <c r="I643" s="258"/>
      <c r="J643" s="258"/>
      <c r="K643" s="259"/>
      <c r="L643" s="259"/>
      <c r="M643" s="260"/>
      <c r="N643" s="260"/>
      <c r="O643" s="260"/>
      <c r="P643" s="260"/>
      <c r="Q643" s="260"/>
      <c r="R643" s="260"/>
      <c r="S643" s="260"/>
      <c r="T643" s="260"/>
      <c r="U643" s="260"/>
      <c r="V643" s="260"/>
      <c r="W643" s="260"/>
      <c r="X643" s="260"/>
      <c r="Y643" s="260"/>
      <c r="Z643" s="260"/>
      <c r="AA643" s="260"/>
      <c r="AB643" s="260"/>
      <c r="AC643" s="260"/>
      <c r="AD643" s="260"/>
      <c r="AE643" s="260"/>
      <c r="AF643" s="260"/>
      <c r="AG643" s="259"/>
      <c r="AH643" s="259"/>
      <c r="AI643" s="259"/>
    </row>
    <row r="644" spans="7:35" ht="15">
      <c r="G644" s="257"/>
      <c r="H644" s="258"/>
      <c r="I644" s="258"/>
      <c r="J644" s="258"/>
      <c r="K644" s="259"/>
      <c r="L644" s="259"/>
      <c r="M644" s="260"/>
      <c r="N644" s="278"/>
      <c r="O644" s="278"/>
      <c r="P644" s="278"/>
      <c r="Q644" s="278"/>
      <c r="R644" s="278"/>
      <c r="S644" s="278"/>
      <c r="T644" s="278"/>
      <c r="U644" s="278"/>
      <c r="V644" s="278"/>
      <c r="W644" s="278"/>
      <c r="X644" s="278"/>
      <c r="Y644" s="278"/>
      <c r="Z644" s="278"/>
      <c r="AA644" s="278"/>
      <c r="AB644" s="278"/>
      <c r="AC644" s="278"/>
      <c r="AD644" s="278"/>
      <c r="AE644" s="278"/>
      <c r="AF644" s="278"/>
      <c r="AG644" s="269"/>
      <c r="AH644" s="269"/>
      <c r="AI644" s="259"/>
    </row>
    <row r="645" spans="7:35" ht="15">
      <c r="G645" s="257"/>
      <c r="H645" s="258"/>
      <c r="I645" s="258"/>
      <c r="J645" s="258"/>
      <c r="K645" s="268"/>
      <c r="L645" s="260"/>
      <c r="M645" s="260"/>
      <c r="N645" s="269"/>
      <c r="O645" s="269"/>
      <c r="P645" s="269"/>
      <c r="Q645" s="269"/>
      <c r="R645" s="269"/>
      <c r="S645" s="269"/>
      <c r="T645" s="269"/>
      <c r="U645" s="269"/>
      <c r="V645" s="269"/>
      <c r="W645" s="269"/>
      <c r="X645" s="269"/>
      <c r="Y645" s="269"/>
      <c r="Z645" s="269"/>
      <c r="AA645" s="269"/>
      <c r="AB645" s="269"/>
      <c r="AC645" s="269"/>
      <c r="AD645" s="269"/>
      <c r="AE645" s="269"/>
      <c r="AF645" s="269"/>
      <c r="AG645" s="269"/>
      <c r="AH645" s="269"/>
      <c r="AI645" s="259"/>
    </row>
    <row r="646" spans="7:35" ht="15">
      <c r="G646" s="257"/>
      <c r="H646" s="258"/>
      <c r="I646" s="258"/>
      <c r="J646" s="258"/>
      <c r="K646" s="268"/>
      <c r="L646" s="260"/>
      <c r="M646" s="260"/>
      <c r="N646" s="269"/>
      <c r="O646" s="269"/>
      <c r="P646" s="269"/>
      <c r="Q646" s="269"/>
      <c r="R646" s="269"/>
      <c r="S646" s="269"/>
      <c r="T646" s="269"/>
      <c r="U646" s="269"/>
      <c r="V646" s="269"/>
      <c r="W646" s="269"/>
      <c r="X646" s="269"/>
      <c r="Y646" s="269"/>
      <c r="Z646" s="269"/>
      <c r="AA646" s="269"/>
      <c r="AB646" s="269"/>
      <c r="AC646" s="269"/>
      <c r="AD646" s="269"/>
      <c r="AE646" s="269"/>
      <c r="AF646" s="269"/>
      <c r="AG646" s="269"/>
      <c r="AH646" s="269"/>
      <c r="AI646" s="259"/>
    </row>
    <row r="647" spans="7:35" ht="15">
      <c r="G647" s="257"/>
      <c r="H647" s="258"/>
      <c r="I647" s="258"/>
      <c r="J647" s="258"/>
      <c r="K647" s="268"/>
      <c r="L647" s="260"/>
      <c r="M647" s="260"/>
      <c r="N647" s="269"/>
      <c r="O647" s="269"/>
      <c r="P647" s="269"/>
      <c r="Q647" s="269"/>
      <c r="R647" s="269"/>
      <c r="S647" s="269"/>
      <c r="T647" s="269"/>
      <c r="U647" s="269"/>
      <c r="V647" s="269"/>
      <c r="W647" s="269"/>
      <c r="X647" s="269"/>
      <c r="Y647" s="269"/>
      <c r="Z647" s="269"/>
      <c r="AA647" s="269"/>
      <c r="AB647" s="269"/>
      <c r="AC647" s="269"/>
      <c r="AD647" s="269"/>
      <c r="AE647" s="269"/>
      <c r="AF647" s="269"/>
      <c r="AG647" s="269"/>
      <c r="AH647" s="269"/>
      <c r="AI647" s="259"/>
    </row>
    <row r="648" spans="7:35" ht="15">
      <c r="G648" s="257"/>
      <c r="H648" s="258"/>
      <c r="I648" s="258"/>
      <c r="J648" s="258"/>
      <c r="K648" s="268"/>
      <c r="L648" s="260"/>
      <c r="M648" s="260"/>
      <c r="N648" s="269"/>
      <c r="O648" s="269"/>
      <c r="P648" s="269"/>
      <c r="Q648" s="269"/>
      <c r="R648" s="269"/>
      <c r="S648" s="269"/>
      <c r="T648" s="269"/>
      <c r="U648" s="269"/>
      <c r="V648" s="269"/>
      <c r="W648" s="269"/>
      <c r="X648" s="269"/>
      <c r="Y648" s="269"/>
      <c r="Z648" s="269"/>
      <c r="AA648" s="269"/>
      <c r="AB648" s="269"/>
      <c r="AC648" s="269"/>
      <c r="AD648" s="269"/>
      <c r="AE648" s="269"/>
      <c r="AF648" s="269"/>
      <c r="AG648" s="269"/>
      <c r="AH648" s="269"/>
      <c r="AI648" s="259"/>
    </row>
    <row r="649" spans="7:35" ht="15">
      <c r="G649" s="257"/>
      <c r="H649" s="258"/>
      <c r="I649" s="258"/>
      <c r="J649" s="258"/>
      <c r="K649" s="268"/>
      <c r="L649" s="260"/>
      <c r="M649" s="260"/>
      <c r="N649" s="269"/>
      <c r="O649" s="269"/>
      <c r="P649" s="269"/>
      <c r="Q649" s="269"/>
      <c r="R649" s="269"/>
      <c r="S649" s="269"/>
      <c r="T649" s="269"/>
      <c r="U649" s="269"/>
      <c r="V649" s="269"/>
      <c r="W649" s="269"/>
      <c r="X649" s="269"/>
      <c r="Y649" s="269"/>
      <c r="Z649" s="269"/>
      <c r="AA649" s="269"/>
      <c r="AB649" s="269"/>
      <c r="AC649" s="269"/>
      <c r="AD649" s="269"/>
      <c r="AE649" s="269"/>
      <c r="AF649" s="269"/>
      <c r="AG649" s="269"/>
      <c r="AH649" s="269"/>
      <c r="AI649" s="259"/>
    </row>
    <row r="650" spans="7:35" ht="15">
      <c r="G650" s="257"/>
      <c r="H650" s="258"/>
      <c r="I650" s="258"/>
      <c r="J650" s="258"/>
      <c r="K650" s="268"/>
      <c r="L650" s="260"/>
      <c r="M650" s="260"/>
      <c r="N650" s="269"/>
      <c r="O650" s="269"/>
      <c r="P650" s="269"/>
      <c r="Q650" s="269"/>
      <c r="R650" s="269"/>
      <c r="S650" s="269"/>
      <c r="T650" s="269"/>
      <c r="U650" s="269"/>
      <c r="V650" s="269"/>
      <c r="W650" s="269"/>
      <c r="X650" s="269"/>
      <c r="Y650" s="269"/>
      <c r="Z650" s="269"/>
      <c r="AA650" s="269"/>
      <c r="AB650" s="269"/>
      <c r="AC650" s="269"/>
      <c r="AD650" s="269"/>
      <c r="AE650" s="269"/>
      <c r="AF650" s="269"/>
      <c r="AG650" s="269"/>
      <c r="AH650" s="269"/>
      <c r="AI650" s="259"/>
    </row>
    <row r="651" spans="7:35" ht="15">
      <c r="G651" s="257"/>
      <c r="H651" s="258"/>
      <c r="I651" s="258"/>
      <c r="J651" s="258"/>
      <c r="K651" s="268"/>
      <c r="L651" s="260"/>
      <c r="M651" s="260"/>
      <c r="N651" s="269"/>
      <c r="O651" s="269"/>
      <c r="P651" s="269"/>
      <c r="Q651" s="269"/>
      <c r="R651" s="269"/>
      <c r="S651" s="269"/>
      <c r="T651" s="269"/>
      <c r="U651" s="269"/>
      <c r="V651" s="269"/>
      <c r="W651" s="269"/>
      <c r="X651" s="269"/>
      <c r="Y651" s="269"/>
      <c r="Z651" s="269"/>
      <c r="AA651" s="269"/>
      <c r="AB651" s="269"/>
      <c r="AC651" s="269"/>
      <c r="AD651" s="269"/>
      <c r="AE651" s="269"/>
      <c r="AF651" s="269"/>
      <c r="AG651" s="269"/>
      <c r="AH651" s="269"/>
      <c r="AI651" s="259"/>
    </row>
    <row r="652" spans="7:35" ht="15">
      <c r="G652" s="257"/>
      <c r="H652" s="258"/>
      <c r="I652" s="258"/>
      <c r="J652" s="258"/>
      <c r="K652" s="268"/>
      <c r="L652" s="260"/>
      <c r="M652" s="260"/>
      <c r="N652" s="269"/>
      <c r="O652" s="269"/>
      <c r="P652" s="269"/>
      <c r="Q652" s="269"/>
      <c r="R652" s="269"/>
      <c r="S652" s="269"/>
      <c r="T652" s="269"/>
      <c r="U652" s="269"/>
      <c r="V652" s="269"/>
      <c r="W652" s="269"/>
      <c r="X652" s="269"/>
      <c r="Y652" s="269"/>
      <c r="Z652" s="269"/>
      <c r="AA652" s="269"/>
      <c r="AB652" s="269"/>
      <c r="AC652" s="269"/>
      <c r="AD652" s="269"/>
      <c r="AE652" s="269"/>
      <c r="AF652" s="269"/>
      <c r="AG652" s="269"/>
      <c r="AH652" s="269"/>
      <c r="AI652" s="259"/>
    </row>
    <row r="653" spans="7:35" ht="15">
      <c r="G653" s="257"/>
      <c r="H653" s="258"/>
      <c r="I653" s="258"/>
      <c r="J653" s="258"/>
      <c r="K653" s="268"/>
      <c r="L653" s="260"/>
      <c r="M653" s="272"/>
      <c r="N653" s="269"/>
      <c r="O653" s="269"/>
      <c r="P653" s="269"/>
      <c r="Q653" s="269"/>
      <c r="R653" s="269"/>
      <c r="S653" s="269"/>
      <c r="T653" s="269"/>
      <c r="U653" s="269"/>
      <c r="V653" s="269"/>
      <c r="W653" s="269"/>
      <c r="X653" s="269"/>
      <c r="Y653" s="269"/>
      <c r="Z653" s="269"/>
      <c r="AA653" s="269"/>
      <c r="AB653" s="269"/>
      <c r="AC653" s="269"/>
      <c r="AD653" s="269"/>
      <c r="AE653" s="269"/>
      <c r="AF653" s="269"/>
      <c r="AG653" s="269"/>
      <c r="AH653" s="269"/>
      <c r="AI653" s="259"/>
    </row>
    <row r="654" spans="7:35" ht="15">
      <c r="G654" s="257"/>
      <c r="H654" s="258"/>
      <c r="I654" s="258"/>
      <c r="J654" s="258"/>
      <c r="K654" s="268"/>
      <c r="L654" s="260"/>
      <c r="M654" s="272"/>
      <c r="N654" s="269"/>
      <c r="O654" s="269"/>
      <c r="P654" s="269"/>
      <c r="Q654" s="269"/>
      <c r="R654" s="269"/>
      <c r="S654" s="269"/>
      <c r="T654" s="269"/>
      <c r="U654" s="269"/>
      <c r="V654" s="269"/>
      <c r="W654" s="269"/>
      <c r="X654" s="269"/>
      <c r="Y654" s="269"/>
      <c r="Z654" s="269"/>
      <c r="AA654" s="269"/>
      <c r="AB654" s="269"/>
      <c r="AC654" s="269"/>
      <c r="AD654" s="269"/>
      <c r="AE654" s="269"/>
      <c r="AF654" s="269"/>
      <c r="AG654" s="269"/>
      <c r="AH654" s="269"/>
      <c r="AI654" s="259"/>
    </row>
    <row r="655" spans="7:35" ht="15">
      <c r="G655" s="257"/>
      <c r="H655" s="258"/>
      <c r="I655" s="258"/>
      <c r="J655" s="258"/>
      <c r="K655" s="268"/>
      <c r="L655" s="260"/>
      <c r="M655" s="260"/>
      <c r="N655" s="269"/>
      <c r="O655" s="269"/>
      <c r="P655" s="269"/>
      <c r="Q655" s="269"/>
      <c r="R655" s="269"/>
      <c r="S655" s="269"/>
      <c r="T655" s="269"/>
      <c r="U655" s="269"/>
      <c r="V655" s="269"/>
      <c r="W655" s="269"/>
      <c r="X655" s="269"/>
      <c r="Y655" s="269"/>
      <c r="Z655" s="269"/>
      <c r="AA655" s="269"/>
      <c r="AB655" s="269"/>
      <c r="AC655" s="269"/>
      <c r="AD655" s="269"/>
      <c r="AE655" s="269"/>
      <c r="AF655" s="269"/>
      <c r="AG655" s="269"/>
      <c r="AH655" s="269"/>
      <c r="AI655" s="259"/>
    </row>
    <row r="656" spans="7:35" ht="15">
      <c r="G656" s="257"/>
      <c r="H656" s="258"/>
      <c r="I656" s="258"/>
      <c r="J656" s="258"/>
      <c r="K656" s="268"/>
      <c r="L656" s="260"/>
      <c r="M656" s="260"/>
      <c r="N656" s="269"/>
      <c r="O656" s="269"/>
      <c r="P656" s="269"/>
      <c r="Q656" s="269"/>
      <c r="R656" s="269"/>
      <c r="S656" s="269"/>
      <c r="T656" s="269"/>
      <c r="U656" s="269"/>
      <c r="V656" s="269"/>
      <c r="W656" s="269"/>
      <c r="X656" s="269"/>
      <c r="Y656" s="269"/>
      <c r="Z656" s="269"/>
      <c r="AA656" s="269"/>
      <c r="AB656" s="269"/>
      <c r="AC656" s="269"/>
      <c r="AD656" s="269"/>
      <c r="AE656" s="269"/>
      <c r="AF656" s="269"/>
      <c r="AG656" s="269"/>
      <c r="AH656" s="269"/>
      <c r="AI656" s="259"/>
    </row>
    <row r="657" spans="7:35" ht="15">
      <c r="G657" s="257"/>
      <c r="H657" s="258"/>
      <c r="I657" s="258"/>
      <c r="J657" s="258"/>
      <c r="K657" s="268"/>
      <c r="L657" s="260"/>
      <c r="M657" s="260"/>
      <c r="N657" s="269"/>
      <c r="O657" s="269"/>
      <c r="P657" s="269"/>
      <c r="Q657" s="269"/>
      <c r="R657" s="269"/>
      <c r="S657" s="269"/>
      <c r="T657" s="269"/>
      <c r="U657" s="269"/>
      <c r="V657" s="269"/>
      <c r="W657" s="269"/>
      <c r="X657" s="269"/>
      <c r="Y657" s="269"/>
      <c r="Z657" s="269"/>
      <c r="AA657" s="269"/>
      <c r="AB657" s="269"/>
      <c r="AC657" s="269"/>
      <c r="AD657" s="269"/>
      <c r="AE657" s="269"/>
      <c r="AF657" s="269"/>
      <c r="AG657" s="269"/>
      <c r="AH657" s="269"/>
      <c r="AI657" s="259"/>
    </row>
    <row r="658" spans="7:35" ht="15">
      <c r="G658" s="257"/>
      <c r="H658" s="258"/>
      <c r="I658" s="258"/>
      <c r="J658" s="258"/>
      <c r="K658" s="268"/>
      <c r="L658" s="260"/>
      <c r="M658" s="260"/>
      <c r="N658" s="269"/>
      <c r="O658" s="269"/>
      <c r="P658" s="269"/>
      <c r="Q658" s="269"/>
      <c r="R658" s="269"/>
      <c r="S658" s="269"/>
      <c r="T658" s="269"/>
      <c r="U658" s="269"/>
      <c r="V658" s="269"/>
      <c r="W658" s="269"/>
      <c r="X658" s="269"/>
      <c r="Y658" s="269"/>
      <c r="Z658" s="269"/>
      <c r="AA658" s="269"/>
      <c r="AB658" s="269"/>
      <c r="AC658" s="269"/>
      <c r="AD658" s="269"/>
      <c r="AE658" s="269"/>
      <c r="AF658" s="269"/>
      <c r="AG658" s="269"/>
      <c r="AH658" s="269"/>
      <c r="AI658" s="259"/>
    </row>
    <row r="659" spans="7:35" ht="15">
      <c r="G659" s="257"/>
      <c r="H659" s="258"/>
      <c r="I659" s="258"/>
      <c r="J659" s="258"/>
      <c r="K659" s="268"/>
      <c r="L659" s="260"/>
      <c r="M659" s="260"/>
      <c r="N659" s="269"/>
      <c r="O659" s="269"/>
      <c r="P659" s="269"/>
      <c r="Q659" s="269"/>
      <c r="R659" s="269"/>
      <c r="S659" s="269"/>
      <c r="T659" s="269"/>
      <c r="U659" s="269"/>
      <c r="V659" s="269"/>
      <c r="W659" s="269"/>
      <c r="X659" s="269"/>
      <c r="Y659" s="269"/>
      <c r="Z659" s="269"/>
      <c r="AA659" s="269"/>
      <c r="AB659" s="269"/>
      <c r="AC659" s="269"/>
      <c r="AD659" s="269"/>
      <c r="AE659" s="269"/>
      <c r="AF659" s="269"/>
      <c r="AG659" s="269"/>
      <c r="AH659" s="269"/>
      <c r="AI659" s="259"/>
    </row>
    <row r="660" spans="7:35" ht="15">
      <c r="G660" s="257"/>
      <c r="H660" s="258"/>
      <c r="I660" s="258"/>
      <c r="J660" s="258"/>
      <c r="K660" s="268"/>
      <c r="L660" s="260"/>
      <c r="M660" s="260"/>
      <c r="N660" s="269"/>
      <c r="O660" s="269"/>
      <c r="P660" s="269"/>
      <c r="Q660" s="269"/>
      <c r="R660" s="269"/>
      <c r="S660" s="269"/>
      <c r="T660" s="269"/>
      <c r="U660" s="269"/>
      <c r="V660" s="269"/>
      <c r="W660" s="269"/>
      <c r="X660" s="269"/>
      <c r="Y660" s="269"/>
      <c r="Z660" s="269"/>
      <c r="AA660" s="269"/>
      <c r="AB660" s="269"/>
      <c r="AC660" s="269"/>
      <c r="AD660" s="269"/>
      <c r="AE660" s="269"/>
      <c r="AF660" s="269"/>
      <c r="AG660" s="269"/>
      <c r="AH660" s="269"/>
      <c r="AI660" s="259"/>
    </row>
    <row r="661" spans="7:35" ht="15">
      <c r="G661" s="257"/>
      <c r="H661" s="258"/>
      <c r="I661" s="258"/>
      <c r="J661" s="258"/>
      <c r="K661" s="268"/>
      <c r="L661" s="260"/>
      <c r="M661" s="260"/>
      <c r="N661" s="269"/>
      <c r="O661" s="269"/>
      <c r="P661" s="269"/>
      <c r="Q661" s="269"/>
      <c r="R661" s="269"/>
      <c r="S661" s="269"/>
      <c r="T661" s="269"/>
      <c r="U661" s="269"/>
      <c r="V661" s="269"/>
      <c r="W661" s="269"/>
      <c r="X661" s="269"/>
      <c r="Y661" s="269"/>
      <c r="Z661" s="269"/>
      <c r="AA661" s="269"/>
      <c r="AB661" s="269"/>
      <c r="AC661" s="269"/>
      <c r="AD661" s="269"/>
      <c r="AE661" s="269"/>
      <c r="AF661" s="269"/>
      <c r="AG661" s="269"/>
      <c r="AH661" s="269"/>
      <c r="AI661" s="259"/>
    </row>
    <row r="662" spans="7:35" ht="15">
      <c r="G662" s="257"/>
      <c r="H662" s="258"/>
      <c r="I662" s="258"/>
      <c r="J662" s="258"/>
      <c r="K662" s="268"/>
      <c r="L662" s="260"/>
      <c r="M662" s="260"/>
      <c r="N662" s="269"/>
      <c r="O662" s="269"/>
      <c r="P662" s="269"/>
      <c r="Q662" s="269"/>
      <c r="R662" s="269"/>
      <c r="S662" s="269"/>
      <c r="T662" s="269"/>
      <c r="U662" s="269"/>
      <c r="V662" s="269"/>
      <c r="W662" s="269"/>
      <c r="X662" s="269"/>
      <c r="Y662" s="269"/>
      <c r="Z662" s="269"/>
      <c r="AA662" s="269"/>
      <c r="AB662" s="269"/>
      <c r="AC662" s="269"/>
      <c r="AD662" s="269"/>
      <c r="AE662" s="269"/>
      <c r="AF662" s="269"/>
      <c r="AG662" s="269"/>
      <c r="AH662" s="269"/>
      <c r="AI662" s="259"/>
    </row>
    <row r="663" spans="7:35" ht="15">
      <c r="G663" s="257"/>
      <c r="H663" s="258"/>
      <c r="I663" s="258"/>
      <c r="J663" s="258"/>
      <c r="K663" s="268"/>
      <c r="L663" s="260"/>
      <c r="M663" s="260"/>
      <c r="N663" s="269"/>
      <c r="O663" s="269"/>
      <c r="P663" s="269"/>
      <c r="Q663" s="269"/>
      <c r="R663" s="269"/>
      <c r="S663" s="269"/>
      <c r="T663" s="269"/>
      <c r="U663" s="269"/>
      <c r="V663" s="269"/>
      <c r="W663" s="269"/>
      <c r="X663" s="269"/>
      <c r="Y663" s="269"/>
      <c r="Z663" s="269"/>
      <c r="AA663" s="269"/>
      <c r="AB663" s="269"/>
      <c r="AC663" s="269"/>
      <c r="AD663" s="269"/>
      <c r="AE663" s="269"/>
      <c r="AF663" s="269"/>
      <c r="AG663" s="269"/>
      <c r="AH663" s="269"/>
      <c r="AI663" s="259"/>
    </row>
    <row r="664" spans="7:35" ht="15">
      <c r="G664" s="257"/>
      <c r="H664" s="258"/>
      <c r="I664" s="258"/>
      <c r="J664" s="258"/>
      <c r="K664" s="268"/>
      <c r="L664" s="260"/>
      <c r="M664" s="260"/>
      <c r="N664" s="269"/>
      <c r="O664" s="269"/>
      <c r="P664" s="269"/>
      <c r="Q664" s="269"/>
      <c r="R664" s="269"/>
      <c r="S664" s="269"/>
      <c r="T664" s="269"/>
      <c r="U664" s="269"/>
      <c r="V664" s="269"/>
      <c r="W664" s="269"/>
      <c r="X664" s="269"/>
      <c r="Y664" s="269"/>
      <c r="Z664" s="269"/>
      <c r="AA664" s="269"/>
      <c r="AB664" s="269"/>
      <c r="AC664" s="269"/>
      <c r="AD664" s="269"/>
      <c r="AE664" s="269"/>
      <c r="AF664" s="269"/>
      <c r="AG664" s="269"/>
      <c r="AH664" s="269"/>
      <c r="AI664" s="259"/>
    </row>
    <row r="665" spans="7:35" ht="15">
      <c r="G665" s="257"/>
      <c r="H665" s="258"/>
      <c r="I665" s="258"/>
      <c r="J665" s="258"/>
      <c r="K665" s="259"/>
      <c r="L665" s="259"/>
      <c r="M665" s="260"/>
      <c r="N665" s="260"/>
      <c r="O665" s="260"/>
      <c r="P665" s="260"/>
      <c r="Q665" s="260"/>
      <c r="R665" s="260"/>
      <c r="S665" s="260"/>
      <c r="T665" s="260"/>
      <c r="U665" s="260"/>
      <c r="V665" s="260"/>
      <c r="W665" s="260"/>
      <c r="X665" s="260"/>
      <c r="Y665" s="260"/>
      <c r="Z665" s="260"/>
      <c r="AA665" s="260"/>
      <c r="AB665" s="260"/>
      <c r="AC665" s="260"/>
      <c r="AD665" s="260"/>
      <c r="AE665" s="260"/>
      <c r="AF665" s="260"/>
      <c r="AG665" s="259"/>
      <c r="AH665" s="259"/>
      <c r="AI665" s="259"/>
    </row>
    <row r="666" spans="7:35" ht="15">
      <c r="G666" s="257"/>
      <c r="H666" s="258"/>
      <c r="I666" s="258"/>
      <c r="J666" s="258"/>
      <c r="K666" s="259"/>
      <c r="L666" s="259"/>
      <c r="M666" s="260"/>
      <c r="N666" s="278"/>
      <c r="O666" s="278"/>
      <c r="P666" s="278"/>
      <c r="Q666" s="278"/>
      <c r="R666" s="278"/>
      <c r="S666" s="278"/>
      <c r="T666" s="278"/>
      <c r="U666" s="278"/>
      <c r="V666" s="278"/>
      <c r="W666" s="278"/>
      <c r="X666" s="278"/>
      <c r="Y666" s="278"/>
      <c r="Z666" s="278"/>
      <c r="AA666" s="278"/>
      <c r="AB666" s="278"/>
      <c r="AC666" s="278"/>
      <c r="AD666" s="278"/>
      <c r="AE666" s="278"/>
      <c r="AF666" s="278"/>
      <c r="AG666" s="269"/>
      <c r="AH666" s="269"/>
      <c r="AI666" s="259"/>
    </row>
    <row r="667" spans="7:35" ht="15">
      <c r="G667" s="257"/>
      <c r="H667" s="258"/>
      <c r="I667" s="258"/>
      <c r="J667" s="258"/>
      <c r="K667" s="268"/>
      <c r="L667" s="260"/>
      <c r="M667" s="260"/>
      <c r="N667" s="269"/>
      <c r="O667" s="269"/>
      <c r="P667" s="269"/>
      <c r="Q667" s="269"/>
      <c r="R667" s="269"/>
      <c r="S667" s="269"/>
      <c r="T667" s="269"/>
      <c r="U667" s="269"/>
      <c r="V667" s="269"/>
      <c r="W667" s="269"/>
      <c r="X667" s="269"/>
      <c r="Y667" s="269"/>
      <c r="Z667" s="269"/>
      <c r="AA667" s="269"/>
      <c r="AB667" s="269"/>
      <c r="AC667" s="269"/>
      <c r="AD667" s="269"/>
      <c r="AE667" s="269"/>
      <c r="AF667" s="269"/>
      <c r="AG667" s="269"/>
      <c r="AH667" s="269"/>
      <c r="AI667" s="259"/>
    </row>
    <row r="668" spans="7:35" ht="15">
      <c r="G668" s="257"/>
      <c r="H668" s="258"/>
      <c r="I668" s="258"/>
      <c r="J668" s="258"/>
      <c r="K668" s="268"/>
      <c r="L668" s="260"/>
      <c r="M668" s="260"/>
      <c r="N668" s="269"/>
      <c r="O668" s="269"/>
      <c r="P668" s="269"/>
      <c r="Q668" s="269"/>
      <c r="R668" s="269"/>
      <c r="S668" s="269"/>
      <c r="T668" s="269"/>
      <c r="U668" s="269"/>
      <c r="V668" s="269"/>
      <c r="W668" s="269"/>
      <c r="X668" s="269"/>
      <c r="Y668" s="269"/>
      <c r="Z668" s="269"/>
      <c r="AA668" s="269"/>
      <c r="AB668" s="269"/>
      <c r="AC668" s="269"/>
      <c r="AD668" s="269"/>
      <c r="AE668" s="269"/>
      <c r="AF668" s="269"/>
      <c r="AG668" s="269"/>
      <c r="AH668" s="269"/>
      <c r="AI668" s="259"/>
    </row>
    <row r="669" spans="7:35" ht="15">
      <c r="G669" s="257"/>
      <c r="H669" s="258"/>
      <c r="I669" s="258"/>
      <c r="J669" s="258"/>
      <c r="K669" s="268"/>
      <c r="L669" s="260"/>
      <c r="M669" s="260"/>
      <c r="N669" s="269"/>
      <c r="O669" s="269"/>
      <c r="P669" s="269"/>
      <c r="Q669" s="269"/>
      <c r="R669" s="269"/>
      <c r="S669" s="269"/>
      <c r="T669" s="269"/>
      <c r="U669" s="269"/>
      <c r="V669" s="269"/>
      <c r="W669" s="269"/>
      <c r="X669" s="269"/>
      <c r="Y669" s="269"/>
      <c r="Z669" s="269"/>
      <c r="AA669" s="269"/>
      <c r="AB669" s="269"/>
      <c r="AC669" s="269"/>
      <c r="AD669" s="269"/>
      <c r="AE669" s="269"/>
      <c r="AF669" s="269"/>
      <c r="AG669" s="269"/>
      <c r="AH669" s="269"/>
      <c r="AI669" s="259"/>
    </row>
    <row r="670" spans="7:35" ht="15">
      <c r="G670" s="257"/>
      <c r="H670" s="258"/>
      <c r="I670" s="258"/>
      <c r="J670" s="258"/>
      <c r="K670" s="268"/>
      <c r="L670" s="260"/>
      <c r="M670" s="260"/>
      <c r="N670" s="269"/>
      <c r="O670" s="269"/>
      <c r="P670" s="269"/>
      <c r="Q670" s="269"/>
      <c r="R670" s="269"/>
      <c r="S670" s="269"/>
      <c r="T670" s="269"/>
      <c r="U670" s="269"/>
      <c r="V670" s="269"/>
      <c r="W670" s="269"/>
      <c r="X670" s="269"/>
      <c r="Y670" s="269"/>
      <c r="Z670" s="269"/>
      <c r="AA670" s="269"/>
      <c r="AB670" s="269"/>
      <c r="AC670" s="269"/>
      <c r="AD670" s="269"/>
      <c r="AE670" s="269"/>
      <c r="AF670" s="269"/>
      <c r="AG670" s="269"/>
      <c r="AH670" s="269"/>
      <c r="AI670" s="259"/>
    </row>
    <row r="671" spans="7:35" ht="15">
      <c r="G671" s="257"/>
      <c r="H671" s="258"/>
      <c r="I671" s="258"/>
      <c r="J671" s="258"/>
      <c r="K671" s="268"/>
      <c r="L671" s="260"/>
      <c r="M671" s="260"/>
      <c r="N671" s="269"/>
      <c r="O671" s="269"/>
      <c r="P671" s="269"/>
      <c r="Q671" s="269"/>
      <c r="R671" s="269"/>
      <c r="S671" s="269"/>
      <c r="T671" s="269"/>
      <c r="U671" s="269"/>
      <c r="V671" s="269"/>
      <c r="W671" s="269"/>
      <c r="X671" s="269"/>
      <c r="Y671" s="269"/>
      <c r="Z671" s="269"/>
      <c r="AA671" s="269"/>
      <c r="AB671" s="269"/>
      <c r="AC671" s="269"/>
      <c r="AD671" s="269"/>
      <c r="AE671" s="269"/>
      <c r="AF671" s="269"/>
      <c r="AG671" s="269"/>
      <c r="AH671" s="269"/>
      <c r="AI671" s="259"/>
    </row>
    <row r="672" spans="7:35" ht="15">
      <c r="G672" s="257"/>
      <c r="H672" s="258"/>
      <c r="I672" s="258"/>
      <c r="J672" s="258"/>
      <c r="K672" s="268"/>
      <c r="L672" s="260"/>
      <c r="M672" s="260"/>
      <c r="N672" s="269"/>
      <c r="O672" s="269"/>
      <c r="P672" s="269"/>
      <c r="Q672" s="269"/>
      <c r="R672" s="269"/>
      <c r="S672" s="269"/>
      <c r="T672" s="269"/>
      <c r="U672" s="269"/>
      <c r="V672" s="269"/>
      <c r="W672" s="269"/>
      <c r="X672" s="269"/>
      <c r="Y672" s="269"/>
      <c r="Z672" s="269"/>
      <c r="AA672" s="269"/>
      <c r="AB672" s="269"/>
      <c r="AC672" s="269"/>
      <c r="AD672" s="269"/>
      <c r="AE672" s="269"/>
      <c r="AF672" s="269"/>
      <c r="AG672" s="269"/>
      <c r="AH672" s="269"/>
      <c r="AI672" s="259"/>
    </row>
    <row r="673" spans="7:35" ht="15">
      <c r="G673" s="257"/>
      <c r="H673" s="258"/>
      <c r="I673" s="258"/>
      <c r="J673" s="258"/>
      <c r="K673" s="268"/>
      <c r="L673" s="260"/>
      <c r="M673" s="260"/>
      <c r="N673" s="269"/>
      <c r="O673" s="269"/>
      <c r="P673" s="269"/>
      <c r="Q673" s="269"/>
      <c r="R673" s="269"/>
      <c r="S673" s="269"/>
      <c r="T673" s="269"/>
      <c r="U673" s="269"/>
      <c r="V673" s="269"/>
      <c r="W673" s="269"/>
      <c r="X673" s="269"/>
      <c r="Y673" s="269"/>
      <c r="Z673" s="269"/>
      <c r="AA673" s="269"/>
      <c r="AB673" s="269"/>
      <c r="AC673" s="269"/>
      <c r="AD673" s="269"/>
      <c r="AE673" s="269"/>
      <c r="AF673" s="269"/>
      <c r="AG673" s="269"/>
      <c r="AH673" s="269"/>
      <c r="AI673" s="259"/>
    </row>
    <row r="674" spans="7:35" ht="15">
      <c r="G674" s="257"/>
      <c r="H674" s="258"/>
      <c r="I674" s="258"/>
      <c r="J674" s="258"/>
      <c r="K674" s="268"/>
      <c r="L674" s="260"/>
      <c r="M674" s="260"/>
      <c r="N674" s="269"/>
      <c r="O674" s="269"/>
      <c r="P674" s="269"/>
      <c r="Q674" s="269"/>
      <c r="R674" s="269"/>
      <c r="S674" s="269"/>
      <c r="T674" s="269"/>
      <c r="U674" s="269"/>
      <c r="V674" s="269"/>
      <c r="W674" s="269"/>
      <c r="X674" s="269"/>
      <c r="Y674" s="269"/>
      <c r="Z674" s="269"/>
      <c r="AA674" s="269"/>
      <c r="AB674" s="269"/>
      <c r="AC674" s="269"/>
      <c r="AD674" s="269"/>
      <c r="AE674" s="269"/>
      <c r="AF674" s="269"/>
      <c r="AG674" s="269"/>
      <c r="AH674" s="269"/>
      <c r="AI674" s="259"/>
    </row>
    <row r="675" spans="7:35" ht="15">
      <c r="G675" s="257"/>
      <c r="H675" s="258"/>
      <c r="I675" s="258"/>
      <c r="J675" s="258"/>
      <c r="K675" s="268"/>
      <c r="L675" s="260"/>
      <c r="M675" s="272"/>
      <c r="N675" s="269"/>
      <c r="O675" s="269"/>
      <c r="P675" s="269"/>
      <c r="Q675" s="269"/>
      <c r="R675" s="269"/>
      <c r="S675" s="269"/>
      <c r="T675" s="269"/>
      <c r="U675" s="269"/>
      <c r="V675" s="269"/>
      <c r="W675" s="269"/>
      <c r="X675" s="269"/>
      <c r="Y675" s="269"/>
      <c r="Z675" s="269"/>
      <c r="AA675" s="269"/>
      <c r="AB675" s="269"/>
      <c r="AC675" s="269"/>
      <c r="AD675" s="269"/>
      <c r="AE675" s="269"/>
      <c r="AF675" s="269"/>
      <c r="AG675" s="269"/>
      <c r="AH675" s="269"/>
      <c r="AI675" s="259"/>
    </row>
    <row r="676" spans="7:35" ht="15">
      <c r="G676" s="257"/>
      <c r="H676" s="258"/>
      <c r="I676" s="258"/>
      <c r="J676" s="258"/>
      <c r="K676" s="268"/>
      <c r="L676" s="260"/>
      <c r="M676" s="272"/>
      <c r="N676" s="269"/>
      <c r="O676" s="269"/>
      <c r="P676" s="269"/>
      <c r="Q676" s="269"/>
      <c r="R676" s="269"/>
      <c r="S676" s="269"/>
      <c r="T676" s="269"/>
      <c r="U676" s="269"/>
      <c r="V676" s="269"/>
      <c r="W676" s="269"/>
      <c r="X676" s="269"/>
      <c r="Y676" s="269"/>
      <c r="Z676" s="269"/>
      <c r="AA676" s="269"/>
      <c r="AB676" s="269"/>
      <c r="AC676" s="269"/>
      <c r="AD676" s="269"/>
      <c r="AE676" s="269"/>
      <c r="AF676" s="269"/>
      <c r="AG676" s="269"/>
      <c r="AH676" s="269"/>
      <c r="AI676" s="259"/>
    </row>
    <row r="677" spans="7:35" ht="15">
      <c r="G677" s="257"/>
      <c r="H677" s="258"/>
      <c r="I677" s="258"/>
      <c r="J677" s="258"/>
      <c r="K677" s="268"/>
      <c r="L677" s="260"/>
      <c r="M677" s="260"/>
      <c r="N677" s="269"/>
      <c r="O677" s="269"/>
      <c r="P677" s="269"/>
      <c r="Q677" s="269"/>
      <c r="R677" s="269"/>
      <c r="S677" s="269"/>
      <c r="T677" s="269"/>
      <c r="U677" s="269"/>
      <c r="V677" s="269"/>
      <c r="W677" s="269"/>
      <c r="X677" s="269"/>
      <c r="Y677" s="269"/>
      <c r="Z677" s="269"/>
      <c r="AA677" s="269"/>
      <c r="AB677" s="269"/>
      <c r="AC677" s="269"/>
      <c r="AD677" s="269"/>
      <c r="AE677" s="269"/>
      <c r="AF677" s="269"/>
      <c r="AG677" s="269"/>
      <c r="AH677" s="269"/>
      <c r="AI677" s="259"/>
    </row>
    <row r="678" spans="7:35" ht="15">
      <c r="G678" s="257"/>
      <c r="H678" s="258"/>
      <c r="I678" s="258"/>
      <c r="J678" s="258"/>
      <c r="K678" s="268"/>
      <c r="L678" s="260"/>
      <c r="M678" s="260"/>
      <c r="N678" s="269"/>
      <c r="O678" s="269"/>
      <c r="P678" s="269"/>
      <c r="Q678" s="269"/>
      <c r="R678" s="269"/>
      <c r="S678" s="269"/>
      <c r="T678" s="269"/>
      <c r="U678" s="269"/>
      <c r="V678" s="269"/>
      <c r="W678" s="269"/>
      <c r="X678" s="269"/>
      <c r="Y678" s="269"/>
      <c r="Z678" s="269"/>
      <c r="AA678" s="269"/>
      <c r="AB678" s="269"/>
      <c r="AC678" s="269"/>
      <c r="AD678" s="269"/>
      <c r="AE678" s="269"/>
      <c r="AF678" s="269"/>
      <c r="AG678" s="269"/>
      <c r="AH678" s="269"/>
      <c r="AI678" s="259"/>
    </row>
    <row r="679" spans="7:35" ht="15">
      <c r="G679" s="257"/>
      <c r="H679" s="258"/>
      <c r="I679" s="258"/>
      <c r="J679" s="258"/>
      <c r="K679" s="268"/>
      <c r="L679" s="260"/>
      <c r="M679" s="260"/>
      <c r="N679" s="269"/>
      <c r="O679" s="269"/>
      <c r="P679" s="269"/>
      <c r="Q679" s="269"/>
      <c r="R679" s="269"/>
      <c r="S679" s="269"/>
      <c r="T679" s="269"/>
      <c r="U679" s="269"/>
      <c r="V679" s="269"/>
      <c r="W679" s="269"/>
      <c r="X679" s="269"/>
      <c r="Y679" s="269"/>
      <c r="Z679" s="269"/>
      <c r="AA679" s="269"/>
      <c r="AB679" s="269"/>
      <c r="AC679" s="269"/>
      <c r="AD679" s="269"/>
      <c r="AE679" s="269"/>
      <c r="AF679" s="269"/>
      <c r="AG679" s="269"/>
      <c r="AH679" s="269"/>
      <c r="AI679" s="259"/>
    </row>
    <row r="680" spans="7:35" ht="15">
      <c r="G680" s="257"/>
      <c r="H680" s="258"/>
      <c r="I680" s="258"/>
      <c r="J680" s="258"/>
      <c r="K680" s="268"/>
      <c r="L680" s="260"/>
      <c r="M680" s="260"/>
      <c r="N680" s="269"/>
      <c r="O680" s="269"/>
      <c r="P680" s="269"/>
      <c r="Q680" s="269"/>
      <c r="R680" s="269"/>
      <c r="S680" s="269"/>
      <c r="T680" s="269"/>
      <c r="U680" s="269"/>
      <c r="V680" s="269"/>
      <c r="W680" s="269"/>
      <c r="X680" s="269"/>
      <c r="Y680" s="269"/>
      <c r="Z680" s="269"/>
      <c r="AA680" s="269"/>
      <c r="AB680" s="269"/>
      <c r="AC680" s="269"/>
      <c r="AD680" s="269"/>
      <c r="AE680" s="269"/>
      <c r="AF680" s="269"/>
      <c r="AG680" s="269"/>
      <c r="AH680" s="269"/>
      <c r="AI680" s="259"/>
    </row>
    <row r="681" spans="7:35" ht="15">
      <c r="G681" s="257"/>
      <c r="H681" s="258"/>
      <c r="I681" s="258"/>
      <c r="J681" s="258"/>
      <c r="K681" s="268"/>
      <c r="L681" s="260"/>
      <c r="M681" s="260"/>
      <c r="N681" s="269"/>
      <c r="O681" s="269"/>
      <c r="P681" s="269"/>
      <c r="Q681" s="269"/>
      <c r="R681" s="269"/>
      <c r="S681" s="269"/>
      <c r="T681" s="269"/>
      <c r="U681" s="269"/>
      <c r="V681" s="269"/>
      <c r="W681" s="269"/>
      <c r="X681" s="269"/>
      <c r="Y681" s="269"/>
      <c r="Z681" s="269"/>
      <c r="AA681" s="269"/>
      <c r="AB681" s="269"/>
      <c r="AC681" s="269"/>
      <c r="AD681" s="269"/>
      <c r="AE681" s="269"/>
      <c r="AF681" s="269"/>
      <c r="AG681" s="269"/>
      <c r="AH681" s="269"/>
      <c r="AI681" s="259"/>
    </row>
    <row r="682" spans="7:35" ht="15">
      <c r="G682" s="257"/>
      <c r="H682" s="258"/>
      <c r="I682" s="258"/>
      <c r="J682" s="258"/>
      <c r="K682" s="268"/>
      <c r="L682" s="260"/>
      <c r="M682" s="260"/>
      <c r="N682" s="269"/>
      <c r="O682" s="269"/>
      <c r="P682" s="269"/>
      <c r="Q682" s="269"/>
      <c r="R682" s="269"/>
      <c r="S682" s="269"/>
      <c r="T682" s="269"/>
      <c r="U682" s="269"/>
      <c r="V682" s="269"/>
      <c r="W682" s="269"/>
      <c r="X682" s="269"/>
      <c r="Y682" s="269"/>
      <c r="Z682" s="269"/>
      <c r="AA682" s="269"/>
      <c r="AB682" s="269"/>
      <c r="AC682" s="269"/>
      <c r="AD682" s="269"/>
      <c r="AE682" s="269"/>
      <c r="AF682" s="269"/>
      <c r="AG682" s="269"/>
      <c r="AH682" s="269"/>
      <c r="AI682" s="259"/>
    </row>
    <row r="683" spans="7:35" ht="15">
      <c r="G683" s="257"/>
      <c r="H683" s="258"/>
      <c r="I683" s="258"/>
      <c r="J683" s="258"/>
      <c r="K683" s="268"/>
      <c r="L683" s="260"/>
      <c r="M683" s="260"/>
      <c r="N683" s="269"/>
      <c r="O683" s="269"/>
      <c r="P683" s="269"/>
      <c r="Q683" s="269"/>
      <c r="R683" s="269"/>
      <c r="S683" s="269"/>
      <c r="T683" s="269"/>
      <c r="U683" s="269"/>
      <c r="V683" s="269"/>
      <c r="W683" s="269"/>
      <c r="X683" s="269"/>
      <c r="Y683" s="269"/>
      <c r="Z683" s="269"/>
      <c r="AA683" s="269"/>
      <c r="AB683" s="269"/>
      <c r="AC683" s="269"/>
      <c r="AD683" s="269"/>
      <c r="AE683" s="269"/>
      <c r="AF683" s="269"/>
      <c r="AG683" s="269"/>
      <c r="AH683" s="269"/>
      <c r="AI683" s="259"/>
    </row>
    <row r="684" spans="7:35" ht="15">
      <c r="G684" s="257"/>
      <c r="H684" s="258"/>
      <c r="I684" s="258"/>
      <c r="J684" s="258"/>
      <c r="K684" s="268"/>
      <c r="L684" s="260"/>
      <c r="M684" s="260"/>
      <c r="N684" s="269"/>
      <c r="O684" s="269"/>
      <c r="P684" s="269"/>
      <c r="Q684" s="269"/>
      <c r="R684" s="269"/>
      <c r="S684" s="269"/>
      <c r="T684" s="269"/>
      <c r="U684" s="269"/>
      <c r="V684" s="269"/>
      <c r="W684" s="269"/>
      <c r="X684" s="269"/>
      <c r="Y684" s="269"/>
      <c r="Z684" s="269"/>
      <c r="AA684" s="269"/>
      <c r="AB684" s="269"/>
      <c r="AC684" s="269"/>
      <c r="AD684" s="269"/>
      <c r="AE684" s="269"/>
      <c r="AF684" s="269"/>
      <c r="AG684" s="269"/>
      <c r="AH684" s="269"/>
      <c r="AI684" s="259"/>
    </row>
    <row r="685" spans="7:35" ht="15">
      <c r="G685" s="257"/>
      <c r="H685" s="258"/>
      <c r="I685" s="258"/>
      <c r="J685" s="258"/>
      <c r="K685" s="268"/>
      <c r="L685" s="260"/>
      <c r="M685" s="260"/>
      <c r="N685" s="269"/>
      <c r="O685" s="269"/>
      <c r="P685" s="269"/>
      <c r="Q685" s="269"/>
      <c r="R685" s="269"/>
      <c r="S685" s="269"/>
      <c r="T685" s="269"/>
      <c r="U685" s="269"/>
      <c r="V685" s="269"/>
      <c r="W685" s="269"/>
      <c r="X685" s="269"/>
      <c r="Y685" s="269"/>
      <c r="Z685" s="269"/>
      <c r="AA685" s="269"/>
      <c r="AB685" s="269"/>
      <c r="AC685" s="269"/>
      <c r="AD685" s="269"/>
      <c r="AE685" s="269"/>
      <c r="AF685" s="269"/>
      <c r="AG685" s="269"/>
      <c r="AH685" s="269"/>
      <c r="AI685" s="259"/>
    </row>
    <row r="686" spans="7:35" ht="15">
      <c r="G686" s="257"/>
      <c r="H686" s="258"/>
      <c r="I686" s="258"/>
      <c r="J686" s="258"/>
      <c r="K686" s="268"/>
      <c r="L686" s="260"/>
      <c r="M686" s="260"/>
      <c r="N686" s="269"/>
      <c r="O686" s="269"/>
      <c r="P686" s="269"/>
      <c r="Q686" s="269"/>
      <c r="R686" s="269"/>
      <c r="S686" s="269"/>
      <c r="T686" s="269"/>
      <c r="U686" s="269"/>
      <c r="V686" s="269"/>
      <c r="W686" s="269"/>
      <c r="X686" s="269"/>
      <c r="Y686" s="269"/>
      <c r="Z686" s="269"/>
      <c r="AA686" s="269"/>
      <c r="AB686" s="269"/>
      <c r="AC686" s="269"/>
      <c r="AD686" s="269"/>
      <c r="AE686" s="269"/>
      <c r="AF686" s="269"/>
      <c r="AG686" s="269"/>
      <c r="AH686" s="269"/>
      <c r="AI686" s="259"/>
    </row>
    <row r="687" spans="7:35" ht="15">
      <c r="G687" s="257"/>
      <c r="H687" s="258"/>
      <c r="I687" s="258"/>
      <c r="J687" s="258"/>
      <c r="K687" s="259"/>
      <c r="L687" s="259"/>
      <c r="M687" s="260"/>
      <c r="N687" s="260"/>
      <c r="O687" s="260"/>
      <c r="P687" s="260"/>
      <c r="Q687" s="260"/>
      <c r="R687" s="260"/>
      <c r="S687" s="260"/>
      <c r="T687" s="260"/>
      <c r="U687" s="260"/>
      <c r="V687" s="260"/>
      <c r="W687" s="260"/>
      <c r="X687" s="260"/>
      <c r="Y687" s="260"/>
      <c r="Z687" s="260"/>
      <c r="AA687" s="260"/>
      <c r="AB687" s="260"/>
      <c r="AC687" s="260"/>
      <c r="AD687" s="260"/>
      <c r="AE687" s="260"/>
      <c r="AF687" s="260"/>
      <c r="AG687" s="259"/>
      <c r="AH687" s="259"/>
      <c r="AI687" s="259"/>
    </row>
    <row r="688" spans="7:35" ht="15">
      <c r="G688" s="257"/>
      <c r="H688" s="258"/>
      <c r="I688" s="258"/>
      <c r="J688" s="258"/>
      <c r="K688" s="259"/>
      <c r="L688" s="259"/>
      <c r="M688" s="260"/>
      <c r="N688" s="278"/>
      <c r="O688" s="278"/>
      <c r="P688" s="278"/>
      <c r="Q688" s="278"/>
      <c r="R688" s="278"/>
      <c r="S688" s="278"/>
      <c r="T688" s="278"/>
      <c r="U688" s="278"/>
      <c r="V688" s="278"/>
      <c r="W688" s="278"/>
      <c r="X688" s="278"/>
      <c r="Y688" s="278"/>
      <c r="Z688" s="278"/>
      <c r="AA688" s="278"/>
      <c r="AB688" s="278"/>
      <c r="AC688" s="278"/>
      <c r="AD688" s="278"/>
      <c r="AE688" s="278"/>
      <c r="AF688" s="278"/>
      <c r="AG688" s="269"/>
      <c r="AH688" s="269"/>
      <c r="AI688" s="259"/>
    </row>
    <row r="689" spans="7:35" ht="15">
      <c r="G689" s="257"/>
      <c r="H689" s="258"/>
      <c r="I689" s="258"/>
      <c r="J689" s="258"/>
      <c r="K689" s="268"/>
      <c r="L689" s="260"/>
      <c r="M689" s="260"/>
      <c r="N689" s="269"/>
      <c r="O689" s="269"/>
      <c r="P689" s="269"/>
      <c r="Q689" s="269"/>
      <c r="R689" s="269"/>
      <c r="S689" s="269"/>
      <c r="T689" s="269"/>
      <c r="U689" s="269"/>
      <c r="V689" s="269"/>
      <c r="W689" s="269"/>
      <c r="X689" s="269"/>
      <c r="Y689" s="269"/>
      <c r="Z689" s="269"/>
      <c r="AA689" s="269"/>
      <c r="AB689" s="269"/>
      <c r="AC689" s="269"/>
      <c r="AD689" s="269"/>
      <c r="AE689" s="269"/>
      <c r="AF689" s="269"/>
      <c r="AG689" s="269"/>
      <c r="AH689" s="269"/>
      <c r="AI689" s="259"/>
    </row>
    <row r="690" spans="7:35" ht="15">
      <c r="G690" s="257"/>
      <c r="H690" s="258"/>
      <c r="I690" s="258"/>
      <c r="J690" s="258"/>
      <c r="K690" s="268"/>
      <c r="L690" s="260"/>
      <c r="M690" s="260"/>
      <c r="N690" s="269"/>
      <c r="O690" s="269"/>
      <c r="P690" s="269"/>
      <c r="Q690" s="269"/>
      <c r="R690" s="269"/>
      <c r="S690" s="269"/>
      <c r="T690" s="269"/>
      <c r="U690" s="269"/>
      <c r="V690" s="269"/>
      <c r="W690" s="269"/>
      <c r="X690" s="269"/>
      <c r="Y690" s="269"/>
      <c r="Z690" s="269"/>
      <c r="AA690" s="269"/>
      <c r="AB690" s="269"/>
      <c r="AC690" s="269"/>
      <c r="AD690" s="269"/>
      <c r="AE690" s="269"/>
      <c r="AF690" s="269"/>
      <c r="AG690" s="269"/>
      <c r="AH690" s="269"/>
      <c r="AI690" s="259"/>
    </row>
    <row r="691" spans="7:35" ht="15">
      <c r="G691" s="257"/>
      <c r="H691" s="258"/>
      <c r="I691" s="258"/>
      <c r="J691" s="258"/>
      <c r="K691" s="268"/>
      <c r="L691" s="260"/>
      <c r="M691" s="260"/>
      <c r="N691" s="269"/>
      <c r="O691" s="269"/>
      <c r="P691" s="269"/>
      <c r="Q691" s="269"/>
      <c r="R691" s="269"/>
      <c r="S691" s="269"/>
      <c r="T691" s="269"/>
      <c r="U691" s="269"/>
      <c r="V691" s="269"/>
      <c r="W691" s="269"/>
      <c r="X691" s="269"/>
      <c r="Y691" s="269"/>
      <c r="Z691" s="269"/>
      <c r="AA691" s="269"/>
      <c r="AB691" s="269"/>
      <c r="AC691" s="269"/>
      <c r="AD691" s="269"/>
      <c r="AE691" s="269"/>
      <c r="AF691" s="269"/>
      <c r="AG691" s="269"/>
      <c r="AH691" s="269"/>
      <c r="AI691" s="259"/>
    </row>
    <row r="692" spans="7:35" ht="15">
      <c r="G692" s="257"/>
      <c r="H692" s="258"/>
      <c r="I692" s="258"/>
      <c r="J692" s="258"/>
      <c r="K692" s="268"/>
      <c r="L692" s="260"/>
      <c r="M692" s="260"/>
      <c r="N692" s="269"/>
      <c r="O692" s="269"/>
      <c r="P692" s="269"/>
      <c r="Q692" s="269"/>
      <c r="R692" s="269"/>
      <c r="S692" s="269"/>
      <c r="T692" s="269"/>
      <c r="U692" s="269"/>
      <c r="V692" s="269"/>
      <c r="W692" s="269"/>
      <c r="X692" s="269"/>
      <c r="Y692" s="269"/>
      <c r="Z692" s="269"/>
      <c r="AA692" s="269"/>
      <c r="AB692" s="269"/>
      <c r="AC692" s="269"/>
      <c r="AD692" s="269"/>
      <c r="AE692" s="269"/>
      <c r="AF692" s="269"/>
      <c r="AG692" s="269"/>
      <c r="AH692" s="269"/>
      <c r="AI692" s="259"/>
    </row>
    <row r="693" spans="7:35" ht="15">
      <c r="G693" s="257"/>
      <c r="H693" s="258"/>
      <c r="I693" s="258"/>
      <c r="J693" s="258"/>
      <c r="K693" s="268"/>
      <c r="L693" s="260"/>
      <c r="M693" s="260"/>
      <c r="N693" s="269"/>
      <c r="O693" s="269"/>
      <c r="P693" s="269"/>
      <c r="Q693" s="269"/>
      <c r="R693" s="269"/>
      <c r="S693" s="269"/>
      <c r="T693" s="269"/>
      <c r="U693" s="269"/>
      <c r="V693" s="269"/>
      <c r="W693" s="269"/>
      <c r="X693" s="269"/>
      <c r="Y693" s="269"/>
      <c r="Z693" s="269"/>
      <c r="AA693" s="269"/>
      <c r="AB693" s="269"/>
      <c r="AC693" s="269"/>
      <c r="AD693" s="269"/>
      <c r="AE693" s="269"/>
      <c r="AF693" s="269"/>
      <c r="AG693" s="269"/>
      <c r="AH693" s="269"/>
      <c r="AI693" s="259"/>
    </row>
    <row r="694" spans="7:35" ht="15">
      <c r="G694" s="257"/>
      <c r="H694" s="258"/>
      <c r="I694" s="258"/>
      <c r="J694" s="258"/>
      <c r="K694" s="268"/>
      <c r="L694" s="260"/>
      <c r="M694" s="260"/>
      <c r="N694" s="269"/>
      <c r="O694" s="269"/>
      <c r="P694" s="269"/>
      <c r="Q694" s="269"/>
      <c r="R694" s="269"/>
      <c r="S694" s="269"/>
      <c r="T694" s="269"/>
      <c r="U694" s="269"/>
      <c r="V694" s="269"/>
      <c r="W694" s="269"/>
      <c r="X694" s="269"/>
      <c r="Y694" s="269"/>
      <c r="Z694" s="269"/>
      <c r="AA694" s="269"/>
      <c r="AB694" s="269"/>
      <c r="AC694" s="269"/>
      <c r="AD694" s="269"/>
      <c r="AE694" s="269"/>
      <c r="AF694" s="269"/>
      <c r="AG694" s="269"/>
      <c r="AH694" s="269"/>
      <c r="AI694" s="259"/>
    </row>
    <row r="695" spans="7:35" ht="15">
      <c r="G695" s="257"/>
      <c r="H695" s="258"/>
      <c r="I695" s="258"/>
      <c r="J695" s="258"/>
      <c r="K695" s="268"/>
      <c r="L695" s="260"/>
      <c r="M695" s="260"/>
      <c r="N695" s="269"/>
      <c r="O695" s="269"/>
      <c r="P695" s="269"/>
      <c r="Q695" s="269"/>
      <c r="R695" s="269"/>
      <c r="S695" s="269"/>
      <c r="T695" s="269"/>
      <c r="U695" s="269"/>
      <c r="V695" s="269"/>
      <c r="W695" s="269"/>
      <c r="X695" s="269"/>
      <c r="Y695" s="269"/>
      <c r="Z695" s="269"/>
      <c r="AA695" s="269"/>
      <c r="AB695" s="269"/>
      <c r="AC695" s="269"/>
      <c r="AD695" s="269"/>
      <c r="AE695" s="269"/>
      <c r="AF695" s="269"/>
      <c r="AG695" s="269"/>
      <c r="AH695" s="269"/>
      <c r="AI695" s="259"/>
    </row>
    <row r="696" spans="7:35" ht="15">
      <c r="G696" s="257"/>
      <c r="H696" s="258"/>
      <c r="I696" s="258"/>
      <c r="J696" s="258"/>
      <c r="K696" s="268"/>
      <c r="L696" s="260"/>
      <c r="M696" s="260"/>
      <c r="N696" s="269"/>
      <c r="O696" s="269"/>
      <c r="P696" s="269"/>
      <c r="Q696" s="269"/>
      <c r="R696" s="269"/>
      <c r="S696" s="269"/>
      <c r="T696" s="269"/>
      <c r="U696" s="269"/>
      <c r="V696" s="269"/>
      <c r="W696" s="269"/>
      <c r="X696" s="269"/>
      <c r="Y696" s="269"/>
      <c r="Z696" s="269"/>
      <c r="AA696" s="269"/>
      <c r="AB696" s="269"/>
      <c r="AC696" s="269"/>
      <c r="AD696" s="269"/>
      <c r="AE696" s="269"/>
      <c r="AF696" s="269"/>
      <c r="AG696" s="269"/>
      <c r="AH696" s="269"/>
      <c r="AI696" s="259"/>
    </row>
    <row r="697" spans="7:35" ht="15">
      <c r="G697" s="257"/>
      <c r="H697" s="258"/>
      <c r="I697" s="258"/>
      <c r="J697" s="258"/>
      <c r="K697" s="268"/>
      <c r="L697" s="260"/>
      <c r="M697" s="272"/>
      <c r="N697" s="269"/>
      <c r="O697" s="269"/>
      <c r="P697" s="269"/>
      <c r="Q697" s="269"/>
      <c r="R697" s="269"/>
      <c r="S697" s="269"/>
      <c r="T697" s="269"/>
      <c r="U697" s="269"/>
      <c r="V697" s="269"/>
      <c r="W697" s="269"/>
      <c r="X697" s="269"/>
      <c r="Y697" s="269"/>
      <c r="Z697" s="269"/>
      <c r="AA697" s="269"/>
      <c r="AB697" s="269"/>
      <c r="AC697" s="269"/>
      <c r="AD697" s="269"/>
      <c r="AE697" s="269"/>
      <c r="AF697" s="269"/>
      <c r="AG697" s="269"/>
      <c r="AH697" s="269"/>
      <c r="AI697" s="259"/>
    </row>
    <row r="698" spans="7:35" ht="15">
      <c r="G698" s="257"/>
      <c r="H698" s="258"/>
      <c r="I698" s="258"/>
      <c r="J698" s="258"/>
      <c r="K698" s="268"/>
      <c r="L698" s="260"/>
      <c r="M698" s="272"/>
      <c r="N698" s="269"/>
      <c r="O698" s="269"/>
      <c r="P698" s="269"/>
      <c r="Q698" s="269"/>
      <c r="R698" s="269"/>
      <c r="S698" s="269"/>
      <c r="T698" s="269"/>
      <c r="U698" s="269"/>
      <c r="V698" s="269"/>
      <c r="W698" s="269"/>
      <c r="X698" s="269"/>
      <c r="Y698" s="269"/>
      <c r="Z698" s="269"/>
      <c r="AA698" s="269"/>
      <c r="AB698" s="269"/>
      <c r="AC698" s="269"/>
      <c r="AD698" s="269"/>
      <c r="AE698" s="269"/>
      <c r="AF698" s="269"/>
      <c r="AG698" s="269"/>
      <c r="AH698" s="269"/>
      <c r="AI698" s="259"/>
    </row>
    <row r="699" spans="7:35" ht="15">
      <c r="G699" s="257"/>
      <c r="H699" s="258"/>
      <c r="I699" s="258"/>
      <c r="J699" s="258"/>
      <c r="K699" s="268"/>
      <c r="L699" s="260"/>
      <c r="M699" s="260"/>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59"/>
    </row>
    <row r="700" spans="7:35" ht="15">
      <c r="G700" s="257"/>
      <c r="H700" s="258"/>
      <c r="I700" s="258"/>
      <c r="J700" s="258"/>
      <c r="K700" s="268"/>
      <c r="L700" s="260"/>
      <c r="M700" s="260"/>
      <c r="N700" s="269"/>
      <c r="O700" s="269"/>
      <c r="P700" s="269"/>
      <c r="Q700" s="269"/>
      <c r="R700" s="269"/>
      <c r="S700" s="269"/>
      <c r="T700" s="269"/>
      <c r="U700" s="269"/>
      <c r="V700" s="269"/>
      <c r="W700" s="269"/>
      <c r="X700" s="269"/>
      <c r="Y700" s="269"/>
      <c r="Z700" s="269"/>
      <c r="AA700" s="269"/>
      <c r="AB700" s="269"/>
      <c r="AC700" s="269"/>
      <c r="AD700" s="269"/>
      <c r="AE700" s="269"/>
      <c r="AF700" s="269"/>
      <c r="AG700" s="269"/>
      <c r="AH700" s="269"/>
      <c r="AI700" s="259"/>
    </row>
    <row r="701" spans="7:35" ht="15">
      <c r="G701" s="257"/>
      <c r="H701" s="258"/>
      <c r="I701" s="258"/>
      <c r="J701" s="258"/>
      <c r="K701" s="268"/>
      <c r="L701" s="260"/>
      <c r="M701" s="260"/>
      <c r="N701" s="269"/>
      <c r="O701" s="269"/>
      <c r="P701" s="269"/>
      <c r="Q701" s="269"/>
      <c r="R701" s="269"/>
      <c r="S701" s="269"/>
      <c r="T701" s="269"/>
      <c r="U701" s="269"/>
      <c r="V701" s="269"/>
      <c r="W701" s="269"/>
      <c r="X701" s="269"/>
      <c r="Y701" s="269"/>
      <c r="Z701" s="269"/>
      <c r="AA701" s="269"/>
      <c r="AB701" s="269"/>
      <c r="AC701" s="269"/>
      <c r="AD701" s="269"/>
      <c r="AE701" s="269"/>
      <c r="AF701" s="269"/>
      <c r="AG701" s="269"/>
      <c r="AH701" s="269"/>
      <c r="AI701" s="259"/>
    </row>
    <row r="702" spans="7:35" ht="15">
      <c r="G702" s="257"/>
      <c r="H702" s="258"/>
      <c r="I702" s="258"/>
      <c r="J702" s="258"/>
      <c r="K702" s="268"/>
      <c r="L702" s="260"/>
      <c r="M702" s="260"/>
      <c r="N702" s="269"/>
      <c r="O702" s="269"/>
      <c r="P702" s="269"/>
      <c r="Q702" s="269"/>
      <c r="R702" s="269"/>
      <c r="S702" s="269"/>
      <c r="T702" s="269"/>
      <c r="U702" s="269"/>
      <c r="V702" s="269"/>
      <c r="W702" s="269"/>
      <c r="X702" s="269"/>
      <c r="Y702" s="269"/>
      <c r="Z702" s="269"/>
      <c r="AA702" s="269"/>
      <c r="AB702" s="269"/>
      <c r="AC702" s="269"/>
      <c r="AD702" s="269"/>
      <c r="AE702" s="269"/>
      <c r="AF702" s="269"/>
      <c r="AG702" s="269"/>
      <c r="AH702" s="269"/>
      <c r="AI702" s="259"/>
    </row>
    <row r="703" spans="7:35" ht="15">
      <c r="G703" s="257"/>
      <c r="H703" s="258"/>
      <c r="I703" s="258"/>
      <c r="J703" s="258"/>
      <c r="K703" s="268"/>
      <c r="L703" s="260"/>
      <c r="M703" s="260"/>
      <c r="N703" s="269"/>
      <c r="O703" s="269"/>
      <c r="P703" s="269"/>
      <c r="Q703" s="269"/>
      <c r="R703" s="269"/>
      <c r="S703" s="269"/>
      <c r="T703" s="269"/>
      <c r="U703" s="269"/>
      <c r="V703" s="269"/>
      <c r="W703" s="269"/>
      <c r="X703" s="269"/>
      <c r="Y703" s="269"/>
      <c r="Z703" s="269"/>
      <c r="AA703" s="269"/>
      <c r="AB703" s="269"/>
      <c r="AC703" s="269"/>
      <c r="AD703" s="269"/>
      <c r="AE703" s="269"/>
      <c r="AF703" s="269"/>
      <c r="AG703" s="269"/>
      <c r="AH703" s="269"/>
      <c r="AI703" s="259"/>
    </row>
    <row r="704" spans="7:35" ht="15">
      <c r="G704" s="257"/>
      <c r="H704" s="258"/>
      <c r="I704" s="258"/>
      <c r="J704" s="258"/>
      <c r="K704" s="268"/>
      <c r="L704" s="260"/>
      <c r="M704" s="260"/>
      <c r="N704" s="269"/>
      <c r="O704" s="269"/>
      <c r="P704" s="269"/>
      <c r="Q704" s="269"/>
      <c r="R704" s="269"/>
      <c r="S704" s="269"/>
      <c r="T704" s="269"/>
      <c r="U704" s="269"/>
      <c r="V704" s="269"/>
      <c r="W704" s="269"/>
      <c r="X704" s="269"/>
      <c r="Y704" s="269"/>
      <c r="Z704" s="269"/>
      <c r="AA704" s="269"/>
      <c r="AB704" s="269"/>
      <c r="AC704" s="269"/>
      <c r="AD704" s="269"/>
      <c r="AE704" s="269"/>
      <c r="AF704" s="269"/>
      <c r="AG704" s="269"/>
      <c r="AH704" s="269"/>
      <c r="AI704" s="259"/>
    </row>
    <row r="705" spans="7:35" ht="15">
      <c r="G705" s="257"/>
      <c r="H705" s="258"/>
      <c r="I705" s="258"/>
      <c r="J705" s="258"/>
      <c r="K705" s="268"/>
      <c r="L705" s="260"/>
      <c r="M705" s="260"/>
      <c r="N705" s="269"/>
      <c r="O705" s="269"/>
      <c r="P705" s="269"/>
      <c r="Q705" s="269"/>
      <c r="R705" s="269"/>
      <c r="S705" s="269"/>
      <c r="T705" s="269"/>
      <c r="U705" s="269"/>
      <c r="V705" s="269"/>
      <c r="W705" s="269"/>
      <c r="X705" s="269"/>
      <c r="Y705" s="269"/>
      <c r="Z705" s="269"/>
      <c r="AA705" s="269"/>
      <c r="AB705" s="269"/>
      <c r="AC705" s="269"/>
      <c r="AD705" s="269"/>
      <c r="AE705" s="269"/>
      <c r="AF705" s="269"/>
      <c r="AG705" s="269"/>
      <c r="AH705" s="269"/>
      <c r="AI705" s="259"/>
    </row>
    <row r="706" spans="7:35" ht="15">
      <c r="G706" s="257"/>
      <c r="H706" s="258"/>
      <c r="I706" s="258"/>
      <c r="J706" s="258"/>
      <c r="K706" s="268"/>
      <c r="L706" s="260"/>
      <c r="M706" s="260"/>
      <c r="N706" s="269"/>
      <c r="O706" s="269"/>
      <c r="P706" s="269"/>
      <c r="Q706" s="269"/>
      <c r="R706" s="269"/>
      <c r="S706" s="269"/>
      <c r="T706" s="269"/>
      <c r="U706" s="269"/>
      <c r="V706" s="269"/>
      <c r="W706" s="269"/>
      <c r="X706" s="269"/>
      <c r="Y706" s="269"/>
      <c r="Z706" s="269"/>
      <c r="AA706" s="269"/>
      <c r="AB706" s="269"/>
      <c r="AC706" s="269"/>
      <c r="AD706" s="269"/>
      <c r="AE706" s="269"/>
      <c r="AF706" s="269"/>
      <c r="AG706" s="269"/>
      <c r="AH706" s="269"/>
      <c r="AI706" s="259"/>
    </row>
    <row r="707" spans="7:35" ht="15">
      <c r="G707" s="257"/>
      <c r="H707" s="258"/>
      <c r="I707" s="258"/>
      <c r="J707" s="258"/>
      <c r="K707" s="268"/>
      <c r="L707" s="260"/>
      <c r="M707" s="260"/>
      <c r="N707" s="269"/>
      <c r="O707" s="269"/>
      <c r="P707" s="269"/>
      <c r="Q707" s="269"/>
      <c r="R707" s="269"/>
      <c r="S707" s="269"/>
      <c r="T707" s="269"/>
      <c r="U707" s="269"/>
      <c r="V707" s="269"/>
      <c r="W707" s="269"/>
      <c r="X707" s="269"/>
      <c r="Y707" s="269"/>
      <c r="Z707" s="269"/>
      <c r="AA707" s="269"/>
      <c r="AB707" s="269"/>
      <c r="AC707" s="269"/>
      <c r="AD707" s="269"/>
      <c r="AE707" s="269"/>
      <c r="AF707" s="269"/>
      <c r="AG707" s="269"/>
      <c r="AH707" s="269"/>
      <c r="AI707" s="259"/>
    </row>
    <row r="708" spans="7:35" ht="15">
      <c r="G708" s="257"/>
      <c r="H708" s="258"/>
      <c r="I708" s="258"/>
      <c r="J708" s="258"/>
      <c r="K708" s="268"/>
      <c r="L708" s="260"/>
      <c r="M708" s="260"/>
      <c r="N708" s="269"/>
      <c r="O708" s="269"/>
      <c r="P708" s="269"/>
      <c r="Q708" s="269"/>
      <c r="R708" s="269"/>
      <c r="S708" s="269"/>
      <c r="T708" s="269"/>
      <c r="U708" s="269"/>
      <c r="V708" s="269"/>
      <c r="W708" s="269"/>
      <c r="X708" s="269"/>
      <c r="Y708" s="269"/>
      <c r="Z708" s="269"/>
      <c r="AA708" s="269"/>
      <c r="AB708" s="269"/>
      <c r="AC708" s="269"/>
      <c r="AD708" s="269"/>
      <c r="AE708" s="269"/>
      <c r="AF708" s="269"/>
      <c r="AG708" s="269"/>
      <c r="AH708" s="269"/>
      <c r="AI708" s="259"/>
    </row>
    <row r="709" spans="7:35" ht="15">
      <c r="G709" s="257"/>
      <c r="H709" s="258"/>
      <c r="I709" s="258"/>
      <c r="J709" s="258"/>
      <c r="K709" s="259"/>
      <c r="L709" s="259"/>
      <c r="M709" s="260"/>
      <c r="N709" s="260"/>
      <c r="O709" s="260"/>
      <c r="P709" s="260"/>
      <c r="Q709" s="260"/>
      <c r="R709" s="260"/>
      <c r="S709" s="260"/>
      <c r="T709" s="260"/>
      <c r="U709" s="260"/>
      <c r="V709" s="260"/>
      <c r="W709" s="260"/>
      <c r="X709" s="260"/>
      <c r="Y709" s="260"/>
      <c r="Z709" s="260"/>
      <c r="AA709" s="260"/>
      <c r="AB709" s="260"/>
      <c r="AC709" s="260"/>
      <c r="AD709" s="260"/>
      <c r="AE709" s="260"/>
      <c r="AF709" s="260"/>
      <c r="AG709" s="259"/>
      <c r="AH709" s="259"/>
      <c r="AI709" s="259"/>
    </row>
    <row r="710" spans="7:35" ht="15">
      <c r="G710" s="257"/>
      <c r="H710" s="258"/>
      <c r="I710" s="258"/>
      <c r="J710" s="258"/>
      <c r="K710" s="259"/>
      <c r="L710" s="259"/>
      <c r="M710" s="260"/>
      <c r="N710" s="278"/>
      <c r="O710" s="278"/>
      <c r="P710" s="278"/>
      <c r="Q710" s="278"/>
      <c r="R710" s="278"/>
      <c r="S710" s="278"/>
      <c r="T710" s="278"/>
      <c r="U710" s="278"/>
      <c r="V710" s="278"/>
      <c r="W710" s="278"/>
      <c r="X710" s="278"/>
      <c r="Y710" s="278"/>
      <c r="Z710" s="278"/>
      <c r="AA710" s="278"/>
      <c r="AB710" s="278"/>
      <c r="AC710" s="278"/>
      <c r="AD710" s="278"/>
      <c r="AE710" s="278"/>
      <c r="AF710" s="278"/>
      <c r="AG710" s="269"/>
      <c r="AH710" s="269"/>
      <c r="AI710" s="259"/>
    </row>
    <row r="711" spans="7:35" ht="15">
      <c r="G711" s="257"/>
      <c r="H711" s="258"/>
      <c r="I711" s="258"/>
      <c r="J711" s="258"/>
      <c r="K711" s="268"/>
      <c r="L711" s="260"/>
      <c r="M711" s="260"/>
      <c r="N711" s="269"/>
      <c r="O711" s="269"/>
      <c r="P711" s="269"/>
      <c r="Q711" s="269"/>
      <c r="R711" s="269"/>
      <c r="S711" s="269"/>
      <c r="T711" s="269"/>
      <c r="U711" s="269"/>
      <c r="V711" s="269"/>
      <c r="W711" s="269"/>
      <c r="X711" s="269"/>
      <c r="Y711" s="269"/>
      <c r="Z711" s="269"/>
      <c r="AA711" s="269"/>
      <c r="AB711" s="269"/>
      <c r="AC711" s="269"/>
      <c r="AD711" s="269"/>
      <c r="AE711" s="269"/>
      <c r="AF711" s="269"/>
      <c r="AG711" s="269"/>
      <c r="AH711" s="269"/>
      <c r="AI711" s="259"/>
    </row>
    <row r="712" spans="7:35" ht="15">
      <c r="G712" s="257"/>
      <c r="H712" s="258"/>
      <c r="I712" s="258"/>
      <c r="J712" s="258"/>
      <c r="K712" s="268"/>
      <c r="L712" s="260"/>
      <c r="M712" s="260"/>
      <c r="N712" s="269"/>
      <c r="O712" s="269"/>
      <c r="P712" s="269"/>
      <c r="Q712" s="269"/>
      <c r="R712" s="269"/>
      <c r="S712" s="269"/>
      <c r="T712" s="269"/>
      <c r="U712" s="269"/>
      <c r="V712" s="269"/>
      <c r="W712" s="269"/>
      <c r="X712" s="269"/>
      <c r="Y712" s="269"/>
      <c r="Z712" s="269"/>
      <c r="AA712" s="269"/>
      <c r="AB712" s="269"/>
      <c r="AC712" s="269"/>
      <c r="AD712" s="269"/>
      <c r="AE712" s="269"/>
      <c r="AF712" s="269"/>
      <c r="AG712" s="269"/>
      <c r="AH712" s="269"/>
      <c r="AI712" s="259"/>
    </row>
    <row r="713" spans="7:35" ht="15">
      <c r="G713" s="257"/>
      <c r="H713" s="258"/>
      <c r="I713" s="258"/>
      <c r="J713" s="258"/>
      <c r="K713" s="268"/>
      <c r="L713" s="260"/>
      <c r="M713" s="260"/>
      <c r="N713" s="269"/>
      <c r="O713" s="269"/>
      <c r="P713" s="269"/>
      <c r="Q713" s="269"/>
      <c r="R713" s="269"/>
      <c r="S713" s="269"/>
      <c r="T713" s="269"/>
      <c r="U713" s="269"/>
      <c r="V713" s="269"/>
      <c r="W713" s="269"/>
      <c r="X713" s="269"/>
      <c r="Y713" s="269"/>
      <c r="Z713" s="269"/>
      <c r="AA713" s="269"/>
      <c r="AB713" s="269"/>
      <c r="AC713" s="269"/>
      <c r="AD713" s="269"/>
      <c r="AE713" s="269"/>
      <c r="AF713" s="269"/>
      <c r="AG713" s="269"/>
      <c r="AH713" s="269"/>
      <c r="AI713" s="259"/>
    </row>
    <row r="714" spans="7:35" ht="15">
      <c r="G714" s="257"/>
      <c r="H714" s="258"/>
      <c r="I714" s="258"/>
      <c r="J714" s="258"/>
      <c r="K714" s="268"/>
      <c r="L714" s="260"/>
      <c r="M714" s="260"/>
      <c r="N714" s="269"/>
      <c r="O714" s="269"/>
      <c r="P714" s="269"/>
      <c r="Q714" s="269"/>
      <c r="R714" s="269"/>
      <c r="S714" s="269"/>
      <c r="T714" s="269"/>
      <c r="U714" s="269"/>
      <c r="V714" s="269"/>
      <c r="W714" s="269"/>
      <c r="X714" s="269"/>
      <c r="Y714" s="269"/>
      <c r="Z714" s="269"/>
      <c r="AA714" s="269"/>
      <c r="AB714" s="269"/>
      <c r="AC714" s="269"/>
      <c r="AD714" s="269"/>
      <c r="AE714" s="269"/>
      <c r="AF714" s="269"/>
      <c r="AG714" s="269"/>
      <c r="AH714" s="269"/>
      <c r="AI714" s="259"/>
    </row>
    <row r="715" spans="7:35" ht="15">
      <c r="G715" s="257"/>
      <c r="H715" s="258"/>
      <c r="I715" s="258"/>
      <c r="J715" s="258"/>
      <c r="K715" s="268"/>
      <c r="L715" s="260"/>
      <c r="M715" s="260"/>
      <c r="N715" s="269"/>
      <c r="O715" s="269"/>
      <c r="P715" s="269"/>
      <c r="Q715" s="269"/>
      <c r="R715" s="269"/>
      <c r="S715" s="269"/>
      <c r="T715" s="269"/>
      <c r="U715" s="269"/>
      <c r="V715" s="269"/>
      <c r="W715" s="269"/>
      <c r="X715" s="269"/>
      <c r="Y715" s="269"/>
      <c r="Z715" s="269"/>
      <c r="AA715" s="269"/>
      <c r="AB715" s="269"/>
      <c r="AC715" s="269"/>
      <c r="AD715" s="269"/>
      <c r="AE715" s="269"/>
      <c r="AF715" s="269"/>
      <c r="AG715" s="269"/>
      <c r="AH715" s="269"/>
      <c r="AI715" s="259"/>
    </row>
    <row r="716" spans="7:35" ht="15">
      <c r="G716" s="257"/>
      <c r="H716" s="258"/>
      <c r="I716" s="258"/>
      <c r="J716" s="258"/>
      <c r="K716" s="268"/>
      <c r="L716" s="260"/>
      <c r="M716" s="260"/>
      <c r="N716" s="269"/>
      <c r="O716" s="269"/>
      <c r="P716" s="269"/>
      <c r="Q716" s="269"/>
      <c r="R716" s="269"/>
      <c r="S716" s="269"/>
      <c r="T716" s="269"/>
      <c r="U716" s="269"/>
      <c r="V716" s="269"/>
      <c r="W716" s="269"/>
      <c r="X716" s="269"/>
      <c r="Y716" s="269"/>
      <c r="Z716" s="269"/>
      <c r="AA716" s="269"/>
      <c r="AB716" s="269"/>
      <c r="AC716" s="269"/>
      <c r="AD716" s="269"/>
      <c r="AE716" s="269"/>
      <c r="AF716" s="269"/>
      <c r="AG716" s="269"/>
      <c r="AH716" s="269"/>
      <c r="AI716" s="259"/>
    </row>
    <row r="717" spans="7:35" ht="15">
      <c r="G717" s="257"/>
      <c r="H717" s="258"/>
      <c r="I717" s="258"/>
      <c r="J717" s="258"/>
      <c r="K717" s="268"/>
      <c r="L717" s="260"/>
      <c r="M717" s="260"/>
      <c r="N717" s="269"/>
      <c r="O717" s="269"/>
      <c r="P717" s="269"/>
      <c r="Q717" s="269"/>
      <c r="R717" s="269"/>
      <c r="S717" s="269"/>
      <c r="T717" s="269"/>
      <c r="U717" s="269"/>
      <c r="V717" s="269"/>
      <c r="W717" s="269"/>
      <c r="X717" s="269"/>
      <c r="Y717" s="269"/>
      <c r="Z717" s="269"/>
      <c r="AA717" s="269"/>
      <c r="AB717" s="269"/>
      <c r="AC717" s="269"/>
      <c r="AD717" s="269"/>
      <c r="AE717" s="269"/>
      <c r="AF717" s="269"/>
      <c r="AG717" s="269"/>
      <c r="AH717" s="269"/>
      <c r="AI717" s="259"/>
    </row>
    <row r="718" spans="7:35" ht="15">
      <c r="G718" s="257"/>
      <c r="H718" s="258"/>
      <c r="I718" s="258"/>
      <c r="J718" s="258"/>
      <c r="K718" s="268"/>
      <c r="L718" s="260"/>
      <c r="M718" s="260"/>
      <c r="N718" s="269"/>
      <c r="O718" s="269"/>
      <c r="P718" s="269"/>
      <c r="Q718" s="269"/>
      <c r="R718" s="269"/>
      <c r="S718" s="269"/>
      <c r="T718" s="269"/>
      <c r="U718" s="269"/>
      <c r="V718" s="269"/>
      <c r="W718" s="269"/>
      <c r="X718" s="269"/>
      <c r="Y718" s="269"/>
      <c r="Z718" s="269"/>
      <c r="AA718" s="269"/>
      <c r="AB718" s="269"/>
      <c r="AC718" s="269"/>
      <c r="AD718" s="269"/>
      <c r="AE718" s="269"/>
      <c r="AF718" s="269"/>
      <c r="AG718" s="269"/>
      <c r="AH718" s="269"/>
      <c r="AI718" s="259"/>
    </row>
    <row r="719" spans="7:35" ht="15">
      <c r="G719" s="257"/>
      <c r="H719" s="258"/>
      <c r="I719" s="258"/>
      <c r="J719" s="258"/>
      <c r="K719" s="268"/>
      <c r="L719" s="260"/>
      <c r="M719" s="272"/>
      <c r="N719" s="269"/>
      <c r="O719" s="269"/>
      <c r="P719" s="269"/>
      <c r="Q719" s="269"/>
      <c r="R719" s="269"/>
      <c r="S719" s="269"/>
      <c r="T719" s="269"/>
      <c r="U719" s="269"/>
      <c r="V719" s="269"/>
      <c r="W719" s="269"/>
      <c r="X719" s="269"/>
      <c r="Y719" s="269"/>
      <c r="Z719" s="269"/>
      <c r="AA719" s="269"/>
      <c r="AB719" s="269"/>
      <c r="AC719" s="269"/>
      <c r="AD719" s="269"/>
      <c r="AE719" s="269"/>
      <c r="AF719" s="269"/>
      <c r="AG719" s="269"/>
      <c r="AH719" s="269"/>
      <c r="AI719" s="259"/>
    </row>
    <row r="720" spans="7:35" ht="15">
      <c r="G720" s="257"/>
      <c r="H720" s="258"/>
      <c r="I720" s="258"/>
      <c r="J720" s="258"/>
      <c r="K720" s="268"/>
      <c r="L720" s="260"/>
      <c r="M720" s="272"/>
      <c r="N720" s="269"/>
      <c r="O720" s="269"/>
      <c r="P720" s="269"/>
      <c r="Q720" s="269"/>
      <c r="R720" s="269"/>
      <c r="S720" s="269"/>
      <c r="T720" s="269"/>
      <c r="U720" s="269"/>
      <c r="V720" s="269"/>
      <c r="W720" s="269"/>
      <c r="X720" s="269"/>
      <c r="Y720" s="269"/>
      <c r="Z720" s="269"/>
      <c r="AA720" s="269"/>
      <c r="AB720" s="269"/>
      <c r="AC720" s="269"/>
      <c r="AD720" s="269"/>
      <c r="AE720" s="269"/>
      <c r="AF720" s="269"/>
      <c r="AG720" s="269"/>
      <c r="AH720" s="269"/>
      <c r="AI720" s="259"/>
    </row>
    <row r="721" spans="7:35" ht="15">
      <c r="G721" s="257"/>
      <c r="H721" s="258"/>
      <c r="I721" s="258"/>
      <c r="J721" s="258"/>
      <c r="K721" s="268"/>
      <c r="L721" s="260"/>
      <c r="M721" s="260"/>
      <c r="N721" s="269"/>
      <c r="O721" s="269"/>
      <c r="P721" s="269"/>
      <c r="Q721" s="269"/>
      <c r="R721" s="269"/>
      <c r="S721" s="269"/>
      <c r="T721" s="269"/>
      <c r="U721" s="269"/>
      <c r="V721" s="269"/>
      <c r="W721" s="269"/>
      <c r="X721" s="269"/>
      <c r="Y721" s="269"/>
      <c r="Z721" s="269"/>
      <c r="AA721" s="269"/>
      <c r="AB721" s="269"/>
      <c r="AC721" s="269"/>
      <c r="AD721" s="269"/>
      <c r="AE721" s="269"/>
      <c r="AF721" s="269"/>
      <c r="AG721" s="269"/>
      <c r="AH721" s="269"/>
      <c r="AI721" s="259"/>
    </row>
    <row r="722" spans="7:35" ht="15">
      <c r="G722" s="257"/>
      <c r="H722" s="258"/>
      <c r="I722" s="258"/>
      <c r="J722" s="258"/>
      <c r="K722" s="268"/>
      <c r="L722" s="260"/>
      <c r="M722" s="260"/>
      <c r="N722" s="269"/>
      <c r="O722" s="269"/>
      <c r="P722" s="269"/>
      <c r="Q722" s="269"/>
      <c r="R722" s="269"/>
      <c r="S722" s="269"/>
      <c r="T722" s="269"/>
      <c r="U722" s="269"/>
      <c r="V722" s="269"/>
      <c r="W722" s="269"/>
      <c r="X722" s="269"/>
      <c r="Y722" s="269"/>
      <c r="Z722" s="269"/>
      <c r="AA722" s="269"/>
      <c r="AB722" s="269"/>
      <c r="AC722" s="269"/>
      <c r="AD722" s="269"/>
      <c r="AE722" s="269"/>
      <c r="AF722" s="269"/>
      <c r="AG722" s="269"/>
      <c r="AH722" s="269"/>
      <c r="AI722" s="259"/>
    </row>
    <row r="723" spans="7:35" ht="15">
      <c r="G723" s="257"/>
      <c r="H723" s="258"/>
      <c r="I723" s="258"/>
      <c r="J723" s="258"/>
      <c r="K723" s="268"/>
      <c r="L723" s="260"/>
      <c r="M723" s="260"/>
      <c r="N723" s="269"/>
      <c r="O723" s="269"/>
      <c r="P723" s="269"/>
      <c r="Q723" s="269"/>
      <c r="R723" s="269"/>
      <c r="S723" s="269"/>
      <c r="T723" s="269"/>
      <c r="U723" s="269"/>
      <c r="V723" s="269"/>
      <c r="W723" s="269"/>
      <c r="X723" s="269"/>
      <c r="Y723" s="269"/>
      <c r="Z723" s="269"/>
      <c r="AA723" s="269"/>
      <c r="AB723" s="269"/>
      <c r="AC723" s="269"/>
      <c r="AD723" s="269"/>
      <c r="AE723" s="269"/>
      <c r="AF723" s="269"/>
      <c r="AG723" s="269"/>
      <c r="AH723" s="269"/>
      <c r="AI723" s="259"/>
    </row>
    <row r="724" spans="7:35" ht="15">
      <c r="G724" s="257"/>
      <c r="H724" s="258"/>
      <c r="I724" s="258"/>
      <c r="J724" s="258"/>
      <c r="K724" s="268"/>
      <c r="L724" s="260"/>
      <c r="M724" s="260"/>
      <c r="N724" s="269"/>
      <c r="O724" s="269"/>
      <c r="P724" s="269"/>
      <c r="Q724" s="269"/>
      <c r="R724" s="269"/>
      <c r="S724" s="269"/>
      <c r="T724" s="269"/>
      <c r="U724" s="269"/>
      <c r="V724" s="269"/>
      <c r="W724" s="269"/>
      <c r="X724" s="269"/>
      <c r="Y724" s="269"/>
      <c r="Z724" s="269"/>
      <c r="AA724" s="269"/>
      <c r="AB724" s="269"/>
      <c r="AC724" s="269"/>
      <c r="AD724" s="269"/>
      <c r="AE724" s="269"/>
      <c r="AF724" s="269"/>
      <c r="AG724" s="269"/>
      <c r="AH724" s="269"/>
      <c r="AI724" s="259"/>
    </row>
    <row r="725" spans="7:35" ht="15">
      <c r="G725" s="257"/>
      <c r="H725" s="258"/>
      <c r="I725" s="258"/>
      <c r="J725" s="258"/>
      <c r="K725" s="268"/>
      <c r="L725" s="260"/>
      <c r="M725" s="260"/>
      <c r="N725" s="269"/>
      <c r="O725" s="269"/>
      <c r="P725" s="269"/>
      <c r="Q725" s="269"/>
      <c r="R725" s="269"/>
      <c r="S725" s="269"/>
      <c r="T725" s="269"/>
      <c r="U725" s="269"/>
      <c r="V725" s="269"/>
      <c r="W725" s="269"/>
      <c r="X725" s="269"/>
      <c r="Y725" s="269"/>
      <c r="Z725" s="269"/>
      <c r="AA725" s="269"/>
      <c r="AB725" s="269"/>
      <c r="AC725" s="269"/>
      <c r="AD725" s="269"/>
      <c r="AE725" s="269"/>
      <c r="AF725" s="269"/>
      <c r="AG725" s="269"/>
      <c r="AH725" s="269"/>
      <c r="AI725" s="259"/>
    </row>
    <row r="726" spans="7:35" ht="15">
      <c r="G726" s="257"/>
      <c r="H726" s="258"/>
      <c r="I726" s="258"/>
      <c r="J726" s="258"/>
      <c r="K726" s="268"/>
      <c r="L726" s="260"/>
      <c r="M726" s="260"/>
      <c r="N726" s="269"/>
      <c r="O726" s="269"/>
      <c r="P726" s="269"/>
      <c r="Q726" s="269"/>
      <c r="R726" s="269"/>
      <c r="S726" s="269"/>
      <c r="T726" s="269"/>
      <c r="U726" s="269"/>
      <c r="V726" s="269"/>
      <c r="W726" s="269"/>
      <c r="X726" s="269"/>
      <c r="Y726" s="269"/>
      <c r="Z726" s="269"/>
      <c r="AA726" s="269"/>
      <c r="AB726" s="269"/>
      <c r="AC726" s="269"/>
      <c r="AD726" s="269"/>
      <c r="AE726" s="269"/>
      <c r="AF726" s="269"/>
      <c r="AG726" s="269"/>
      <c r="AH726" s="269"/>
      <c r="AI726" s="259"/>
    </row>
    <row r="727" spans="7:35" ht="15">
      <c r="G727" s="257"/>
      <c r="H727" s="258"/>
      <c r="I727" s="258"/>
      <c r="J727" s="258"/>
      <c r="K727" s="268"/>
      <c r="L727" s="260"/>
      <c r="M727" s="260"/>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59"/>
    </row>
    <row r="728" spans="7:35" ht="15">
      <c r="G728" s="257"/>
      <c r="H728" s="258"/>
      <c r="I728" s="258"/>
      <c r="J728" s="258"/>
      <c r="K728" s="268"/>
      <c r="L728" s="260"/>
      <c r="M728" s="260"/>
      <c r="N728" s="269"/>
      <c r="O728" s="269"/>
      <c r="P728" s="269"/>
      <c r="Q728" s="269"/>
      <c r="R728" s="269"/>
      <c r="S728" s="269"/>
      <c r="T728" s="269"/>
      <c r="U728" s="269"/>
      <c r="V728" s="269"/>
      <c r="W728" s="269"/>
      <c r="X728" s="269"/>
      <c r="Y728" s="269"/>
      <c r="Z728" s="269"/>
      <c r="AA728" s="269"/>
      <c r="AB728" s="269"/>
      <c r="AC728" s="269"/>
      <c r="AD728" s="269"/>
      <c r="AE728" s="269"/>
      <c r="AF728" s="269"/>
      <c r="AG728" s="269"/>
      <c r="AH728" s="269"/>
      <c r="AI728" s="259"/>
    </row>
    <row r="729" spans="7:35" ht="15">
      <c r="G729" s="257"/>
      <c r="H729" s="258"/>
      <c r="I729" s="258"/>
      <c r="J729" s="258"/>
      <c r="K729" s="268"/>
      <c r="L729" s="260"/>
      <c r="M729" s="260"/>
      <c r="N729" s="269"/>
      <c r="O729" s="269"/>
      <c r="P729" s="269"/>
      <c r="Q729" s="269"/>
      <c r="R729" s="269"/>
      <c r="S729" s="269"/>
      <c r="T729" s="269"/>
      <c r="U729" s="269"/>
      <c r="V729" s="269"/>
      <c r="W729" s="269"/>
      <c r="X729" s="269"/>
      <c r="Y729" s="269"/>
      <c r="Z729" s="269"/>
      <c r="AA729" s="269"/>
      <c r="AB729" s="269"/>
      <c r="AC729" s="269"/>
      <c r="AD729" s="269"/>
      <c r="AE729" s="269"/>
      <c r="AF729" s="269"/>
      <c r="AG729" s="269"/>
      <c r="AH729" s="269"/>
      <c r="AI729" s="259"/>
    </row>
    <row r="730" spans="7:35" ht="15">
      <c r="G730" s="257"/>
      <c r="H730" s="258"/>
      <c r="I730" s="258"/>
      <c r="J730" s="258"/>
      <c r="K730" s="268"/>
      <c r="L730" s="260"/>
      <c r="M730" s="260"/>
      <c r="N730" s="269"/>
      <c r="O730" s="269"/>
      <c r="P730" s="269"/>
      <c r="Q730" s="269"/>
      <c r="R730" s="269"/>
      <c r="S730" s="269"/>
      <c r="T730" s="269"/>
      <c r="U730" s="269"/>
      <c r="V730" s="269"/>
      <c r="W730" s="269"/>
      <c r="X730" s="269"/>
      <c r="Y730" s="269"/>
      <c r="Z730" s="269"/>
      <c r="AA730" s="269"/>
      <c r="AB730" s="269"/>
      <c r="AC730" s="269"/>
      <c r="AD730" s="269"/>
      <c r="AE730" s="269"/>
      <c r="AF730" s="269"/>
      <c r="AG730" s="269"/>
      <c r="AH730" s="269"/>
      <c r="AI730" s="259"/>
    </row>
    <row r="731" spans="7:35" ht="15">
      <c r="G731" s="257"/>
      <c r="H731" s="258"/>
      <c r="I731" s="258"/>
      <c r="J731" s="258"/>
      <c r="K731" s="259"/>
      <c r="L731" s="259"/>
      <c r="M731" s="260"/>
      <c r="N731" s="260"/>
      <c r="O731" s="260"/>
      <c r="P731" s="260"/>
      <c r="Q731" s="260"/>
      <c r="R731" s="260"/>
      <c r="S731" s="260"/>
      <c r="T731" s="260"/>
      <c r="U731" s="260"/>
      <c r="V731" s="260"/>
      <c r="W731" s="260"/>
      <c r="X731" s="260"/>
      <c r="Y731" s="260"/>
      <c r="Z731" s="260"/>
      <c r="AA731" s="260"/>
      <c r="AB731" s="260"/>
      <c r="AC731" s="260"/>
      <c r="AD731" s="260"/>
      <c r="AE731" s="260"/>
      <c r="AF731" s="260"/>
      <c r="AG731" s="259"/>
      <c r="AH731" s="259"/>
      <c r="AI731" s="259"/>
    </row>
    <row r="732" spans="7:35" ht="15">
      <c r="G732" s="257"/>
      <c r="H732" s="258"/>
      <c r="I732" s="258"/>
      <c r="J732" s="258"/>
      <c r="K732" s="259"/>
      <c r="L732" s="259"/>
      <c r="M732" s="260"/>
      <c r="N732" s="278"/>
      <c r="O732" s="278"/>
      <c r="P732" s="278"/>
      <c r="Q732" s="278"/>
      <c r="R732" s="278"/>
      <c r="S732" s="278"/>
      <c r="T732" s="278"/>
      <c r="U732" s="278"/>
      <c r="V732" s="278"/>
      <c r="W732" s="278"/>
      <c r="X732" s="278"/>
      <c r="Y732" s="278"/>
      <c r="Z732" s="278"/>
      <c r="AA732" s="278"/>
      <c r="AB732" s="278"/>
      <c r="AC732" s="278"/>
      <c r="AD732" s="278"/>
      <c r="AE732" s="278"/>
      <c r="AF732" s="278"/>
      <c r="AG732" s="269"/>
      <c r="AH732" s="269"/>
      <c r="AI732" s="259"/>
    </row>
    <row r="733" spans="7:35" ht="15">
      <c r="G733" s="257"/>
      <c r="H733" s="258"/>
      <c r="I733" s="258"/>
      <c r="J733" s="258"/>
      <c r="K733" s="268"/>
      <c r="L733" s="260"/>
      <c r="M733" s="260"/>
      <c r="N733" s="269"/>
      <c r="O733" s="269"/>
      <c r="P733" s="269"/>
      <c r="Q733" s="269"/>
      <c r="R733" s="269"/>
      <c r="S733" s="269"/>
      <c r="T733" s="269"/>
      <c r="U733" s="269"/>
      <c r="V733" s="269"/>
      <c r="W733" s="269"/>
      <c r="X733" s="269"/>
      <c r="Y733" s="269"/>
      <c r="Z733" s="269"/>
      <c r="AA733" s="269"/>
      <c r="AB733" s="269"/>
      <c r="AC733" s="269"/>
      <c r="AD733" s="269"/>
      <c r="AE733" s="269"/>
      <c r="AF733" s="269"/>
      <c r="AG733" s="269"/>
      <c r="AH733" s="269"/>
      <c r="AI733" s="259"/>
    </row>
    <row r="734" spans="7:35" ht="15">
      <c r="G734" s="257"/>
      <c r="H734" s="258"/>
      <c r="I734" s="258"/>
      <c r="J734" s="258"/>
      <c r="K734" s="268"/>
      <c r="L734" s="260"/>
      <c r="M734" s="260"/>
      <c r="N734" s="269"/>
      <c r="O734" s="269"/>
      <c r="P734" s="269"/>
      <c r="Q734" s="269"/>
      <c r="R734" s="269"/>
      <c r="S734" s="269"/>
      <c r="T734" s="269"/>
      <c r="U734" s="269"/>
      <c r="V734" s="269"/>
      <c r="W734" s="269"/>
      <c r="X734" s="269"/>
      <c r="Y734" s="269"/>
      <c r="Z734" s="269"/>
      <c r="AA734" s="269"/>
      <c r="AB734" s="269"/>
      <c r="AC734" s="269"/>
      <c r="AD734" s="269"/>
      <c r="AE734" s="269"/>
      <c r="AF734" s="269"/>
      <c r="AG734" s="269"/>
      <c r="AH734" s="269"/>
      <c r="AI734" s="259"/>
    </row>
    <row r="735" spans="7:35" ht="15">
      <c r="G735" s="257"/>
      <c r="H735" s="258"/>
      <c r="I735" s="258"/>
      <c r="J735" s="258"/>
      <c r="K735" s="268"/>
      <c r="L735" s="260"/>
      <c r="M735" s="260"/>
      <c r="N735" s="269"/>
      <c r="O735" s="269"/>
      <c r="P735" s="269"/>
      <c r="Q735" s="269"/>
      <c r="R735" s="269"/>
      <c r="S735" s="269"/>
      <c r="T735" s="269"/>
      <c r="U735" s="269"/>
      <c r="V735" s="269"/>
      <c r="W735" s="269"/>
      <c r="X735" s="269"/>
      <c r="Y735" s="269"/>
      <c r="Z735" s="269"/>
      <c r="AA735" s="269"/>
      <c r="AB735" s="269"/>
      <c r="AC735" s="269"/>
      <c r="AD735" s="269"/>
      <c r="AE735" s="269"/>
      <c r="AF735" s="269"/>
      <c r="AG735" s="269"/>
      <c r="AH735" s="269"/>
      <c r="AI735" s="259"/>
    </row>
    <row r="736" spans="7:35" ht="15">
      <c r="G736" s="257"/>
      <c r="H736" s="258"/>
      <c r="I736" s="258"/>
      <c r="J736" s="258"/>
      <c r="K736" s="268"/>
      <c r="L736" s="260"/>
      <c r="M736" s="260"/>
      <c r="N736" s="269"/>
      <c r="O736" s="269"/>
      <c r="P736" s="269"/>
      <c r="Q736" s="269"/>
      <c r="R736" s="269"/>
      <c r="S736" s="269"/>
      <c r="T736" s="269"/>
      <c r="U736" s="269"/>
      <c r="V736" s="269"/>
      <c r="W736" s="269"/>
      <c r="X736" s="269"/>
      <c r="Y736" s="269"/>
      <c r="Z736" s="269"/>
      <c r="AA736" s="269"/>
      <c r="AB736" s="269"/>
      <c r="AC736" s="269"/>
      <c r="AD736" s="269"/>
      <c r="AE736" s="269"/>
      <c r="AF736" s="269"/>
      <c r="AG736" s="269"/>
      <c r="AH736" s="269"/>
      <c r="AI736" s="259"/>
    </row>
    <row r="737" spans="7:35" ht="15">
      <c r="G737" s="257"/>
      <c r="H737" s="258"/>
      <c r="I737" s="258"/>
      <c r="J737" s="258"/>
      <c r="K737" s="268"/>
      <c r="L737" s="260"/>
      <c r="M737" s="260"/>
      <c r="N737" s="269"/>
      <c r="O737" s="269"/>
      <c r="P737" s="269"/>
      <c r="Q737" s="269"/>
      <c r="R737" s="269"/>
      <c r="S737" s="269"/>
      <c r="T737" s="269"/>
      <c r="U737" s="269"/>
      <c r="V737" s="269"/>
      <c r="W737" s="269"/>
      <c r="X737" s="269"/>
      <c r="Y737" s="269"/>
      <c r="Z737" s="269"/>
      <c r="AA737" s="269"/>
      <c r="AB737" s="269"/>
      <c r="AC737" s="269"/>
      <c r="AD737" s="269"/>
      <c r="AE737" s="269"/>
      <c r="AF737" s="269"/>
      <c r="AG737" s="269"/>
      <c r="AH737" s="269"/>
      <c r="AI737" s="259"/>
    </row>
    <row r="738" spans="7:35" ht="15">
      <c r="G738" s="257"/>
      <c r="H738" s="258"/>
      <c r="I738" s="258"/>
      <c r="J738" s="258"/>
      <c r="K738" s="268"/>
      <c r="L738" s="260"/>
      <c r="M738" s="260"/>
      <c r="N738" s="269"/>
      <c r="O738" s="269"/>
      <c r="P738" s="269"/>
      <c r="Q738" s="269"/>
      <c r="R738" s="269"/>
      <c r="S738" s="269"/>
      <c r="T738" s="269"/>
      <c r="U738" s="269"/>
      <c r="V738" s="269"/>
      <c r="W738" s="269"/>
      <c r="X738" s="269"/>
      <c r="Y738" s="269"/>
      <c r="Z738" s="269"/>
      <c r="AA738" s="269"/>
      <c r="AB738" s="269"/>
      <c r="AC738" s="269"/>
      <c r="AD738" s="269"/>
      <c r="AE738" s="269"/>
      <c r="AF738" s="269"/>
      <c r="AG738" s="269"/>
      <c r="AH738" s="269"/>
      <c r="AI738" s="259"/>
    </row>
    <row r="739" spans="7:35" ht="15">
      <c r="G739" s="257"/>
      <c r="H739" s="258"/>
      <c r="I739" s="258"/>
      <c r="J739" s="258"/>
      <c r="K739" s="268"/>
      <c r="L739" s="260"/>
      <c r="M739" s="260"/>
      <c r="N739" s="269"/>
      <c r="O739" s="269"/>
      <c r="P739" s="269"/>
      <c r="Q739" s="269"/>
      <c r="R739" s="269"/>
      <c r="S739" s="269"/>
      <c r="T739" s="269"/>
      <c r="U739" s="269"/>
      <c r="V739" s="269"/>
      <c r="W739" s="269"/>
      <c r="X739" s="269"/>
      <c r="Y739" s="269"/>
      <c r="Z739" s="269"/>
      <c r="AA739" s="269"/>
      <c r="AB739" s="269"/>
      <c r="AC739" s="269"/>
      <c r="AD739" s="269"/>
      <c r="AE739" s="269"/>
      <c r="AF739" s="269"/>
      <c r="AG739" s="269"/>
      <c r="AH739" s="269"/>
      <c r="AI739" s="259"/>
    </row>
    <row r="740" spans="7:35" ht="15">
      <c r="G740" s="257"/>
      <c r="H740" s="258"/>
      <c r="I740" s="258"/>
      <c r="J740" s="258"/>
      <c r="K740" s="268"/>
      <c r="L740" s="260"/>
      <c r="M740" s="260"/>
      <c r="N740" s="269"/>
      <c r="O740" s="269"/>
      <c r="P740" s="269"/>
      <c r="Q740" s="269"/>
      <c r="R740" s="269"/>
      <c r="S740" s="269"/>
      <c r="T740" s="269"/>
      <c r="U740" s="269"/>
      <c r="V740" s="269"/>
      <c r="W740" s="269"/>
      <c r="X740" s="269"/>
      <c r="Y740" s="269"/>
      <c r="Z740" s="269"/>
      <c r="AA740" s="269"/>
      <c r="AB740" s="269"/>
      <c r="AC740" s="269"/>
      <c r="AD740" s="269"/>
      <c r="AE740" s="269"/>
      <c r="AF740" s="269"/>
      <c r="AG740" s="269"/>
      <c r="AH740" s="269"/>
      <c r="AI740" s="259"/>
    </row>
    <row r="741" spans="7:35" ht="15">
      <c r="G741" s="257"/>
      <c r="H741" s="258"/>
      <c r="I741" s="258"/>
      <c r="J741" s="258"/>
      <c r="K741" s="268"/>
      <c r="L741" s="260"/>
      <c r="M741" s="272"/>
      <c r="N741" s="269"/>
      <c r="O741" s="269"/>
      <c r="P741" s="269"/>
      <c r="Q741" s="269"/>
      <c r="R741" s="269"/>
      <c r="S741" s="269"/>
      <c r="T741" s="269"/>
      <c r="U741" s="269"/>
      <c r="V741" s="269"/>
      <c r="W741" s="269"/>
      <c r="X741" s="269"/>
      <c r="Y741" s="269"/>
      <c r="Z741" s="269"/>
      <c r="AA741" s="269"/>
      <c r="AB741" s="269"/>
      <c r="AC741" s="269"/>
      <c r="AD741" s="269"/>
      <c r="AE741" s="269"/>
      <c r="AF741" s="269"/>
      <c r="AG741" s="269"/>
      <c r="AH741" s="269"/>
      <c r="AI741" s="259"/>
    </row>
    <row r="742" spans="7:35" ht="15">
      <c r="G742" s="257"/>
      <c r="H742" s="258"/>
      <c r="I742" s="258"/>
      <c r="J742" s="258"/>
      <c r="K742" s="268"/>
      <c r="L742" s="260"/>
      <c r="M742" s="272"/>
      <c r="N742" s="269"/>
      <c r="O742" s="269"/>
      <c r="P742" s="269"/>
      <c r="Q742" s="269"/>
      <c r="R742" s="269"/>
      <c r="S742" s="269"/>
      <c r="T742" s="269"/>
      <c r="U742" s="269"/>
      <c r="V742" s="269"/>
      <c r="W742" s="269"/>
      <c r="X742" s="269"/>
      <c r="Y742" s="269"/>
      <c r="Z742" s="269"/>
      <c r="AA742" s="269"/>
      <c r="AB742" s="269"/>
      <c r="AC742" s="269"/>
      <c r="AD742" s="269"/>
      <c r="AE742" s="269"/>
      <c r="AF742" s="269"/>
      <c r="AG742" s="269"/>
      <c r="AH742" s="269"/>
      <c r="AI742" s="259"/>
    </row>
    <row r="743" spans="7:35" ht="15">
      <c r="G743" s="257"/>
      <c r="H743" s="258"/>
      <c r="I743" s="258"/>
      <c r="J743" s="258"/>
      <c r="K743" s="268"/>
      <c r="L743" s="260"/>
      <c r="M743" s="260"/>
      <c r="N743" s="269"/>
      <c r="O743" s="269"/>
      <c r="P743" s="269"/>
      <c r="Q743" s="269"/>
      <c r="R743" s="269"/>
      <c r="S743" s="269"/>
      <c r="T743" s="269"/>
      <c r="U743" s="269"/>
      <c r="V743" s="269"/>
      <c r="W743" s="269"/>
      <c r="X743" s="269"/>
      <c r="Y743" s="269"/>
      <c r="Z743" s="269"/>
      <c r="AA743" s="269"/>
      <c r="AB743" s="269"/>
      <c r="AC743" s="269"/>
      <c r="AD743" s="269"/>
      <c r="AE743" s="269"/>
      <c r="AF743" s="269"/>
      <c r="AG743" s="269"/>
      <c r="AH743" s="269"/>
      <c r="AI743" s="259"/>
    </row>
    <row r="744" spans="7:35" ht="15">
      <c r="G744" s="257"/>
      <c r="H744" s="258"/>
      <c r="I744" s="258"/>
      <c r="J744" s="258"/>
      <c r="K744" s="268"/>
      <c r="L744" s="260"/>
      <c r="M744" s="260"/>
      <c r="N744" s="269"/>
      <c r="O744" s="269"/>
      <c r="P744" s="269"/>
      <c r="Q744" s="269"/>
      <c r="R744" s="269"/>
      <c r="S744" s="269"/>
      <c r="T744" s="269"/>
      <c r="U744" s="269"/>
      <c r="V744" s="269"/>
      <c r="W744" s="269"/>
      <c r="X744" s="269"/>
      <c r="Y744" s="269"/>
      <c r="Z744" s="269"/>
      <c r="AA744" s="269"/>
      <c r="AB744" s="269"/>
      <c r="AC744" s="269"/>
      <c r="AD744" s="269"/>
      <c r="AE744" s="269"/>
      <c r="AF744" s="269"/>
      <c r="AG744" s="269"/>
      <c r="AH744" s="269"/>
      <c r="AI744" s="259"/>
    </row>
    <row r="745" spans="7:35" ht="15">
      <c r="G745" s="257"/>
      <c r="H745" s="258"/>
      <c r="I745" s="258"/>
      <c r="J745" s="258"/>
      <c r="K745" s="268"/>
      <c r="L745" s="260"/>
      <c r="M745" s="260"/>
      <c r="N745" s="269"/>
      <c r="O745" s="269"/>
      <c r="P745" s="269"/>
      <c r="Q745" s="269"/>
      <c r="R745" s="269"/>
      <c r="S745" s="269"/>
      <c r="T745" s="269"/>
      <c r="U745" s="269"/>
      <c r="V745" s="269"/>
      <c r="W745" s="269"/>
      <c r="X745" s="269"/>
      <c r="Y745" s="269"/>
      <c r="Z745" s="269"/>
      <c r="AA745" s="269"/>
      <c r="AB745" s="269"/>
      <c r="AC745" s="269"/>
      <c r="AD745" s="269"/>
      <c r="AE745" s="269"/>
      <c r="AF745" s="269"/>
      <c r="AG745" s="269"/>
      <c r="AH745" s="269"/>
      <c r="AI745" s="259"/>
    </row>
    <row r="746" spans="7:35" ht="15">
      <c r="G746" s="257"/>
      <c r="H746" s="258"/>
      <c r="I746" s="258"/>
      <c r="J746" s="258"/>
      <c r="K746" s="268"/>
      <c r="L746" s="260"/>
      <c r="M746" s="260"/>
      <c r="N746" s="269"/>
      <c r="O746" s="269"/>
      <c r="P746" s="269"/>
      <c r="Q746" s="269"/>
      <c r="R746" s="269"/>
      <c r="S746" s="269"/>
      <c r="T746" s="269"/>
      <c r="U746" s="269"/>
      <c r="V746" s="269"/>
      <c r="W746" s="269"/>
      <c r="X746" s="269"/>
      <c r="Y746" s="269"/>
      <c r="Z746" s="269"/>
      <c r="AA746" s="269"/>
      <c r="AB746" s="269"/>
      <c r="AC746" s="269"/>
      <c r="AD746" s="269"/>
      <c r="AE746" s="269"/>
      <c r="AF746" s="269"/>
      <c r="AG746" s="269"/>
      <c r="AH746" s="269"/>
      <c r="AI746" s="259"/>
    </row>
    <row r="747" spans="7:35" ht="15">
      <c r="G747" s="257"/>
      <c r="H747" s="258"/>
      <c r="I747" s="258"/>
      <c r="J747" s="258"/>
      <c r="K747" s="268"/>
      <c r="L747" s="260"/>
      <c r="M747" s="260"/>
      <c r="N747" s="269"/>
      <c r="O747" s="269"/>
      <c r="P747" s="269"/>
      <c r="Q747" s="269"/>
      <c r="R747" s="269"/>
      <c r="S747" s="269"/>
      <c r="T747" s="269"/>
      <c r="U747" s="269"/>
      <c r="V747" s="269"/>
      <c r="W747" s="269"/>
      <c r="X747" s="269"/>
      <c r="Y747" s="269"/>
      <c r="Z747" s="269"/>
      <c r="AA747" s="269"/>
      <c r="AB747" s="269"/>
      <c r="AC747" s="269"/>
      <c r="AD747" s="269"/>
      <c r="AE747" s="269"/>
      <c r="AF747" s="269"/>
      <c r="AG747" s="269"/>
      <c r="AH747" s="269"/>
      <c r="AI747" s="259"/>
    </row>
    <row r="748" spans="7:35" ht="15">
      <c r="G748" s="257"/>
      <c r="H748" s="258"/>
      <c r="I748" s="258"/>
      <c r="J748" s="258"/>
      <c r="K748" s="268"/>
      <c r="L748" s="260"/>
      <c r="M748" s="260"/>
      <c r="N748" s="269"/>
      <c r="O748" s="269"/>
      <c r="P748" s="269"/>
      <c r="Q748" s="269"/>
      <c r="R748" s="269"/>
      <c r="S748" s="269"/>
      <c r="T748" s="269"/>
      <c r="U748" s="269"/>
      <c r="V748" s="269"/>
      <c r="W748" s="269"/>
      <c r="X748" s="269"/>
      <c r="Y748" s="269"/>
      <c r="Z748" s="269"/>
      <c r="AA748" s="269"/>
      <c r="AB748" s="269"/>
      <c r="AC748" s="269"/>
      <c r="AD748" s="269"/>
      <c r="AE748" s="269"/>
      <c r="AF748" s="269"/>
      <c r="AG748" s="269"/>
      <c r="AH748" s="269"/>
      <c r="AI748" s="259"/>
    </row>
    <row r="749" spans="7:35" ht="15">
      <c r="G749" s="257"/>
      <c r="H749" s="258"/>
      <c r="I749" s="258"/>
      <c r="J749" s="258"/>
      <c r="K749" s="268"/>
      <c r="L749" s="260"/>
      <c r="M749" s="260"/>
      <c r="N749" s="269"/>
      <c r="O749" s="269"/>
      <c r="P749" s="269"/>
      <c r="Q749" s="269"/>
      <c r="R749" s="269"/>
      <c r="S749" s="269"/>
      <c r="T749" s="269"/>
      <c r="U749" s="269"/>
      <c r="V749" s="269"/>
      <c r="W749" s="269"/>
      <c r="X749" s="269"/>
      <c r="Y749" s="269"/>
      <c r="Z749" s="269"/>
      <c r="AA749" s="269"/>
      <c r="AB749" s="269"/>
      <c r="AC749" s="269"/>
      <c r="AD749" s="269"/>
      <c r="AE749" s="269"/>
      <c r="AF749" s="269"/>
      <c r="AG749" s="269"/>
      <c r="AH749" s="269"/>
      <c r="AI749" s="259"/>
    </row>
    <row r="750" spans="7:35" ht="15">
      <c r="G750" s="257"/>
      <c r="H750" s="258"/>
      <c r="I750" s="258"/>
      <c r="J750" s="258"/>
      <c r="K750" s="268"/>
      <c r="L750" s="260"/>
      <c r="M750" s="260"/>
      <c r="N750" s="269"/>
      <c r="O750" s="269"/>
      <c r="P750" s="269"/>
      <c r="Q750" s="269"/>
      <c r="R750" s="269"/>
      <c r="S750" s="269"/>
      <c r="T750" s="269"/>
      <c r="U750" s="269"/>
      <c r="V750" s="269"/>
      <c r="W750" s="269"/>
      <c r="X750" s="269"/>
      <c r="Y750" s="269"/>
      <c r="Z750" s="269"/>
      <c r="AA750" s="269"/>
      <c r="AB750" s="269"/>
      <c r="AC750" s="269"/>
      <c r="AD750" s="269"/>
      <c r="AE750" s="269"/>
      <c r="AF750" s="269"/>
      <c r="AG750" s="269"/>
      <c r="AH750" s="269"/>
      <c r="AI750" s="259"/>
    </row>
    <row r="751" spans="7:35" ht="15">
      <c r="G751" s="257"/>
      <c r="H751" s="258"/>
      <c r="I751" s="258"/>
      <c r="J751" s="258"/>
      <c r="K751" s="268"/>
      <c r="L751" s="260"/>
      <c r="M751" s="260"/>
      <c r="N751" s="269"/>
      <c r="O751" s="269"/>
      <c r="P751" s="269"/>
      <c r="Q751" s="269"/>
      <c r="R751" s="269"/>
      <c r="S751" s="269"/>
      <c r="T751" s="269"/>
      <c r="U751" s="269"/>
      <c r="V751" s="269"/>
      <c r="W751" s="269"/>
      <c r="X751" s="269"/>
      <c r="Y751" s="269"/>
      <c r="Z751" s="269"/>
      <c r="AA751" s="269"/>
      <c r="AB751" s="269"/>
      <c r="AC751" s="269"/>
      <c r="AD751" s="269"/>
      <c r="AE751" s="269"/>
      <c r="AF751" s="269"/>
      <c r="AG751" s="269"/>
      <c r="AH751" s="269"/>
      <c r="AI751" s="259"/>
    </row>
    <row r="752" spans="7:35" ht="15">
      <c r="G752" s="257"/>
      <c r="H752" s="258"/>
      <c r="I752" s="258"/>
      <c r="J752" s="258"/>
      <c r="K752" s="268"/>
      <c r="L752" s="260"/>
      <c r="M752" s="260"/>
      <c r="N752" s="269"/>
      <c r="O752" s="269"/>
      <c r="P752" s="269"/>
      <c r="Q752" s="269"/>
      <c r="R752" s="269"/>
      <c r="S752" s="269"/>
      <c r="T752" s="269"/>
      <c r="U752" s="269"/>
      <c r="V752" s="269"/>
      <c r="W752" s="269"/>
      <c r="X752" s="269"/>
      <c r="Y752" s="269"/>
      <c r="Z752" s="269"/>
      <c r="AA752" s="269"/>
      <c r="AB752" s="269"/>
      <c r="AC752" s="269"/>
      <c r="AD752" s="269"/>
      <c r="AE752" s="269"/>
      <c r="AF752" s="269"/>
      <c r="AG752" s="269"/>
      <c r="AH752" s="269"/>
      <c r="AI752" s="259"/>
    </row>
    <row r="753" spans="7:35" ht="15">
      <c r="G753" s="257"/>
      <c r="H753" s="258"/>
      <c r="I753" s="258"/>
      <c r="J753" s="258"/>
      <c r="K753" s="259"/>
      <c r="L753" s="259"/>
      <c r="M753" s="260"/>
      <c r="N753" s="260"/>
      <c r="O753" s="260"/>
      <c r="P753" s="260"/>
      <c r="Q753" s="260"/>
      <c r="R753" s="260"/>
      <c r="S753" s="260"/>
      <c r="T753" s="260"/>
      <c r="U753" s="260"/>
      <c r="V753" s="260"/>
      <c r="W753" s="260"/>
      <c r="X753" s="260"/>
      <c r="Y753" s="260"/>
      <c r="Z753" s="260"/>
      <c r="AA753" s="260"/>
      <c r="AB753" s="260"/>
      <c r="AC753" s="260"/>
      <c r="AD753" s="260"/>
      <c r="AE753" s="260"/>
      <c r="AF753" s="260"/>
      <c r="AG753" s="259"/>
      <c r="AH753" s="259"/>
      <c r="AI753" s="259"/>
    </row>
    <row r="754" spans="7:35" ht="15">
      <c r="G754" s="257"/>
      <c r="H754" s="258"/>
      <c r="I754" s="258"/>
      <c r="J754" s="258"/>
      <c r="K754" s="259"/>
      <c r="L754" s="259"/>
      <c r="M754" s="260"/>
      <c r="N754" s="278"/>
      <c r="O754" s="278"/>
      <c r="P754" s="278"/>
      <c r="Q754" s="278"/>
      <c r="R754" s="278"/>
      <c r="S754" s="278"/>
      <c r="T754" s="278"/>
      <c r="U754" s="278"/>
      <c r="V754" s="278"/>
      <c r="W754" s="278"/>
      <c r="X754" s="278"/>
      <c r="Y754" s="278"/>
      <c r="Z754" s="278"/>
      <c r="AA754" s="278"/>
      <c r="AB754" s="278"/>
      <c r="AC754" s="278"/>
      <c r="AD754" s="278"/>
      <c r="AE754" s="278"/>
      <c r="AF754" s="278"/>
      <c r="AG754" s="269"/>
      <c r="AH754" s="269"/>
      <c r="AI754" s="259"/>
    </row>
    <row r="755" spans="7:35" ht="15">
      <c r="G755" s="257"/>
      <c r="H755" s="258"/>
      <c r="I755" s="258"/>
      <c r="J755" s="258"/>
      <c r="K755" s="268"/>
      <c r="L755" s="260"/>
      <c r="M755" s="260"/>
      <c r="N755" s="269"/>
      <c r="O755" s="269"/>
      <c r="P755" s="269"/>
      <c r="Q755" s="269"/>
      <c r="R755" s="269"/>
      <c r="S755" s="269"/>
      <c r="T755" s="269"/>
      <c r="U755" s="269"/>
      <c r="V755" s="269"/>
      <c r="W755" s="269"/>
      <c r="X755" s="269"/>
      <c r="Y755" s="269"/>
      <c r="Z755" s="269"/>
      <c r="AA755" s="269"/>
      <c r="AB755" s="269"/>
      <c r="AC755" s="269"/>
      <c r="AD755" s="269"/>
      <c r="AE755" s="269"/>
      <c r="AF755" s="269"/>
      <c r="AG755" s="269"/>
      <c r="AH755" s="269"/>
      <c r="AI755" s="259"/>
    </row>
    <row r="756" spans="7:35" ht="15">
      <c r="G756" s="257"/>
      <c r="H756" s="258"/>
      <c r="I756" s="258"/>
      <c r="J756" s="258"/>
      <c r="K756" s="268"/>
      <c r="L756" s="260"/>
      <c r="M756" s="260"/>
      <c r="N756" s="269"/>
      <c r="O756" s="269"/>
      <c r="P756" s="269"/>
      <c r="Q756" s="269"/>
      <c r="R756" s="269"/>
      <c r="S756" s="269"/>
      <c r="T756" s="269"/>
      <c r="U756" s="269"/>
      <c r="V756" s="269"/>
      <c r="W756" s="269"/>
      <c r="X756" s="269"/>
      <c r="Y756" s="269"/>
      <c r="Z756" s="269"/>
      <c r="AA756" s="269"/>
      <c r="AB756" s="269"/>
      <c r="AC756" s="269"/>
      <c r="AD756" s="269"/>
      <c r="AE756" s="269"/>
      <c r="AF756" s="269"/>
      <c r="AG756" s="269"/>
      <c r="AH756" s="269"/>
      <c r="AI756" s="259"/>
    </row>
    <row r="757" spans="7:35" ht="15">
      <c r="G757" s="257"/>
      <c r="H757" s="258"/>
      <c r="I757" s="258"/>
      <c r="J757" s="258"/>
      <c r="K757" s="268"/>
      <c r="L757" s="260"/>
      <c r="M757" s="260"/>
      <c r="N757" s="269"/>
      <c r="O757" s="269"/>
      <c r="P757" s="269"/>
      <c r="Q757" s="269"/>
      <c r="R757" s="269"/>
      <c r="S757" s="269"/>
      <c r="T757" s="269"/>
      <c r="U757" s="269"/>
      <c r="V757" s="269"/>
      <c r="W757" s="269"/>
      <c r="X757" s="269"/>
      <c r="Y757" s="269"/>
      <c r="Z757" s="269"/>
      <c r="AA757" s="269"/>
      <c r="AB757" s="269"/>
      <c r="AC757" s="269"/>
      <c r="AD757" s="269"/>
      <c r="AE757" s="269"/>
      <c r="AF757" s="269"/>
      <c r="AG757" s="269"/>
      <c r="AH757" s="269"/>
      <c r="AI757" s="259"/>
    </row>
    <row r="758" spans="7:35" ht="15">
      <c r="G758" s="257"/>
      <c r="H758" s="258"/>
      <c r="I758" s="258"/>
      <c r="J758" s="258"/>
      <c r="K758" s="268"/>
      <c r="L758" s="260"/>
      <c r="M758" s="260"/>
      <c r="N758" s="269"/>
      <c r="O758" s="269"/>
      <c r="P758" s="269"/>
      <c r="Q758" s="269"/>
      <c r="R758" s="269"/>
      <c r="S758" s="269"/>
      <c r="T758" s="269"/>
      <c r="U758" s="269"/>
      <c r="V758" s="269"/>
      <c r="W758" s="269"/>
      <c r="X758" s="269"/>
      <c r="Y758" s="269"/>
      <c r="Z758" s="269"/>
      <c r="AA758" s="269"/>
      <c r="AB758" s="269"/>
      <c r="AC758" s="269"/>
      <c r="AD758" s="269"/>
      <c r="AE758" s="269"/>
      <c r="AF758" s="269"/>
      <c r="AG758" s="269"/>
      <c r="AH758" s="269"/>
      <c r="AI758" s="259"/>
    </row>
    <row r="759" spans="7:35" ht="15">
      <c r="G759" s="257"/>
      <c r="H759" s="258"/>
      <c r="I759" s="258"/>
      <c r="J759" s="258"/>
      <c r="K759" s="268"/>
      <c r="L759" s="260"/>
      <c r="M759" s="260"/>
      <c r="N759" s="269"/>
      <c r="O759" s="269"/>
      <c r="P759" s="269"/>
      <c r="Q759" s="269"/>
      <c r="R759" s="269"/>
      <c r="S759" s="269"/>
      <c r="T759" s="269"/>
      <c r="U759" s="269"/>
      <c r="V759" s="269"/>
      <c r="W759" s="269"/>
      <c r="X759" s="269"/>
      <c r="Y759" s="269"/>
      <c r="Z759" s="269"/>
      <c r="AA759" s="269"/>
      <c r="AB759" s="269"/>
      <c r="AC759" s="269"/>
      <c r="AD759" s="269"/>
      <c r="AE759" s="269"/>
      <c r="AF759" s="269"/>
      <c r="AG759" s="269"/>
      <c r="AH759" s="269"/>
      <c r="AI759" s="259"/>
    </row>
    <row r="760" spans="7:35" ht="15">
      <c r="G760" s="257"/>
      <c r="H760" s="258"/>
      <c r="I760" s="258"/>
      <c r="J760" s="258"/>
      <c r="K760" s="268"/>
      <c r="L760" s="260"/>
      <c r="M760" s="260"/>
      <c r="N760" s="269"/>
      <c r="O760" s="269"/>
      <c r="P760" s="269"/>
      <c r="Q760" s="269"/>
      <c r="R760" s="269"/>
      <c r="S760" s="269"/>
      <c r="T760" s="269"/>
      <c r="U760" s="269"/>
      <c r="V760" s="269"/>
      <c r="W760" s="269"/>
      <c r="X760" s="269"/>
      <c r="Y760" s="269"/>
      <c r="Z760" s="269"/>
      <c r="AA760" s="269"/>
      <c r="AB760" s="269"/>
      <c r="AC760" s="269"/>
      <c r="AD760" s="269"/>
      <c r="AE760" s="269"/>
      <c r="AF760" s="269"/>
      <c r="AG760" s="269"/>
      <c r="AH760" s="269"/>
      <c r="AI760" s="259"/>
    </row>
    <row r="761" spans="7:35" ht="15">
      <c r="G761" s="257"/>
      <c r="H761" s="258"/>
      <c r="I761" s="258"/>
      <c r="J761" s="258"/>
      <c r="K761" s="268"/>
      <c r="L761" s="260"/>
      <c r="M761" s="260"/>
      <c r="N761" s="269"/>
      <c r="O761" s="269"/>
      <c r="P761" s="269"/>
      <c r="Q761" s="269"/>
      <c r="R761" s="269"/>
      <c r="S761" s="269"/>
      <c r="T761" s="269"/>
      <c r="U761" s="269"/>
      <c r="V761" s="269"/>
      <c r="W761" s="269"/>
      <c r="X761" s="269"/>
      <c r="Y761" s="269"/>
      <c r="Z761" s="269"/>
      <c r="AA761" s="269"/>
      <c r="AB761" s="269"/>
      <c r="AC761" s="269"/>
      <c r="AD761" s="269"/>
      <c r="AE761" s="269"/>
      <c r="AF761" s="269"/>
      <c r="AG761" s="269"/>
      <c r="AH761" s="269"/>
      <c r="AI761" s="259"/>
    </row>
    <row r="762" spans="7:35" ht="15">
      <c r="G762" s="257"/>
      <c r="H762" s="258"/>
      <c r="I762" s="258"/>
      <c r="J762" s="258"/>
      <c r="K762" s="268"/>
      <c r="L762" s="260"/>
      <c r="M762" s="260"/>
      <c r="N762" s="269"/>
      <c r="O762" s="269"/>
      <c r="P762" s="269"/>
      <c r="Q762" s="269"/>
      <c r="R762" s="269"/>
      <c r="S762" s="269"/>
      <c r="T762" s="269"/>
      <c r="U762" s="269"/>
      <c r="V762" s="269"/>
      <c r="W762" s="269"/>
      <c r="X762" s="269"/>
      <c r="Y762" s="269"/>
      <c r="Z762" s="269"/>
      <c r="AA762" s="269"/>
      <c r="AB762" s="269"/>
      <c r="AC762" s="269"/>
      <c r="AD762" s="269"/>
      <c r="AE762" s="269"/>
      <c r="AF762" s="269"/>
      <c r="AG762" s="269"/>
      <c r="AH762" s="269"/>
      <c r="AI762" s="259"/>
    </row>
    <row r="763" spans="7:35" ht="15">
      <c r="G763" s="257"/>
      <c r="H763" s="258"/>
      <c r="I763" s="258"/>
      <c r="J763" s="258"/>
      <c r="K763" s="268"/>
      <c r="L763" s="260"/>
      <c r="M763" s="272"/>
      <c r="N763" s="269"/>
      <c r="O763" s="269"/>
      <c r="P763" s="269"/>
      <c r="Q763" s="269"/>
      <c r="R763" s="269"/>
      <c r="S763" s="269"/>
      <c r="T763" s="269"/>
      <c r="U763" s="269"/>
      <c r="V763" s="269"/>
      <c r="W763" s="269"/>
      <c r="X763" s="269"/>
      <c r="Y763" s="269"/>
      <c r="Z763" s="269"/>
      <c r="AA763" s="269"/>
      <c r="AB763" s="269"/>
      <c r="AC763" s="269"/>
      <c r="AD763" s="269"/>
      <c r="AE763" s="269"/>
      <c r="AF763" s="269"/>
      <c r="AG763" s="269"/>
      <c r="AH763" s="269"/>
      <c r="AI763" s="259"/>
    </row>
    <row r="764" spans="7:35" ht="15">
      <c r="G764" s="257"/>
      <c r="H764" s="258"/>
      <c r="I764" s="258"/>
      <c r="J764" s="258"/>
      <c r="K764" s="268"/>
      <c r="L764" s="260"/>
      <c r="M764" s="272"/>
      <c r="N764" s="269"/>
      <c r="O764" s="269"/>
      <c r="P764" s="269"/>
      <c r="Q764" s="269"/>
      <c r="R764" s="269"/>
      <c r="S764" s="269"/>
      <c r="T764" s="269"/>
      <c r="U764" s="269"/>
      <c r="V764" s="269"/>
      <c r="W764" s="269"/>
      <c r="X764" s="269"/>
      <c r="Y764" s="269"/>
      <c r="Z764" s="269"/>
      <c r="AA764" s="269"/>
      <c r="AB764" s="269"/>
      <c r="AC764" s="269"/>
      <c r="AD764" s="269"/>
      <c r="AE764" s="269"/>
      <c r="AF764" s="269"/>
      <c r="AG764" s="269"/>
      <c r="AH764" s="269"/>
      <c r="AI764" s="259"/>
    </row>
    <row r="765" spans="7:35" ht="15">
      <c r="G765" s="257"/>
      <c r="H765" s="258"/>
      <c r="I765" s="258"/>
      <c r="J765" s="258"/>
      <c r="K765" s="268"/>
      <c r="L765" s="260"/>
      <c r="M765" s="260"/>
      <c r="N765" s="269"/>
      <c r="O765" s="269"/>
      <c r="P765" s="269"/>
      <c r="Q765" s="269"/>
      <c r="R765" s="269"/>
      <c r="S765" s="269"/>
      <c r="T765" s="269"/>
      <c r="U765" s="269"/>
      <c r="V765" s="269"/>
      <c r="W765" s="269"/>
      <c r="X765" s="269"/>
      <c r="Y765" s="269"/>
      <c r="Z765" s="269"/>
      <c r="AA765" s="269"/>
      <c r="AB765" s="269"/>
      <c r="AC765" s="269"/>
      <c r="AD765" s="269"/>
      <c r="AE765" s="269"/>
      <c r="AF765" s="269"/>
      <c r="AG765" s="269"/>
      <c r="AH765" s="269"/>
      <c r="AI765" s="259"/>
    </row>
    <row r="766" spans="7:35" ht="15">
      <c r="G766" s="257"/>
      <c r="H766" s="258"/>
      <c r="I766" s="258"/>
      <c r="J766" s="258"/>
      <c r="K766" s="268"/>
      <c r="L766" s="260"/>
      <c r="M766" s="260"/>
      <c r="N766" s="269"/>
      <c r="O766" s="269"/>
      <c r="P766" s="269"/>
      <c r="Q766" s="269"/>
      <c r="R766" s="269"/>
      <c r="S766" s="269"/>
      <c r="T766" s="269"/>
      <c r="U766" s="269"/>
      <c r="V766" s="269"/>
      <c r="W766" s="269"/>
      <c r="X766" s="269"/>
      <c r="Y766" s="269"/>
      <c r="Z766" s="269"/>
      <c r="AA766" s="269"/>
      <c r="AB766" s="269"/>
      <c r="AC766" s="269"/>
      <c r="AD766" s="269"/>
      <c r="AE766" s="269"/>
      <c r="AF766" s="269"/>
      <c r="AG766" s="269"/>
      <c r="AH766" s="269"/>
      <c r="AI766" s="259"/>
    </row>
    <row r="767" spans="7:35" ht="15">
      <c r="G767" s="257"/>
      <c r="H767" s="258"/>
      <c r="I767" s="258"/>
      <c r="J767" s="258"/>
      <c r="K767" s="268"/>
      <c r="L767" s="260"/>
      <c r="M767" s="260"/>
      <c r="N767" s="269"/>
      <c r="O767" s="269"/>
      <c r="P767" s="269"/>
      <c r="Q767" s="269"/>
      <c r="R767" s="269"/>
      <c r="S767" s="269"/>
      <c r="T767" s="269"/>
      <c r="U767" s="269"/>
      <c r="V767" s="269"/>
      <c r="W767" s="269"/>
      <c r="X767" s="269"/>
      <c r="Y767" s="269"/>
      <c r="Z767" s="269"/>
      <c r="AA767" s="269"/>
      <c r="AB767" s="269"/>
      <c r="AC767" s="269"/>
      <c r="AD767" s="269"/>
      <c r="AE767" s="269"/>
      <c r="AF767" s="269"/>
      <c r="AG767" s="269"/>
      <c r="AH767" s="269"/>
      <c r="AI767" s="259"/>
    </row>
    <row r="768" spans="7:35" ht="15">
      <c r="G768" s="257"/>
      <c r="H768" s="258"/>
      <c r="I768" s="258"/>
      <c r="J768" s="258"/>
      <c r="K768" s="268"/>
      <c r="L768" s="260"/>
      <c r="M768" s="260"/>
      <c r="N768" s="269"/>
      <c r="O768" s="269"/>
      <c r="P768" s="269"/>
      <c r="Q768" s="269"/>
      <c r="R768" s="269"/>
      <c r="S768" s="269"/>
      <c r="T768" s="269"/>
      <c r="U768" s="269"/>
      <c r="V768" s="269"/>
      <c r="W768" s="269"/>
      <c r="X768" s="269"/>
      <c r="Y768" s="269"/>
      <c r="Z768" s="269"/>
      <c r="AA768" s="269"/>
      <c r="AB768" s="269"/>
      <c r="AC768" s="269"/>
      <c r="AD768" s="269"/>
      <c r="AE768" s="269"/>
      <c r="AF768" s="269"/>
      <c r="AG768" s="269"/>
      <c r="AH768" s="269"/>
      <c r="AI768" s="259"/>
    </row>
    <row r="769" spans="7:35" ht="15">
      <c r="G769" s="257"/>
      <c r="H769" s="258"/>
      <c r="I769" s="258"/>
      <c r="J769" s="258"/>
      <c r="K769" s="268"/>
      <c r="L769" s="260"/>
      <c r="M769" s="260"/>
      <c r="N769" s="269"/>
      <c r="O769" s="269"/>
      <c r="P769" s="269"/>
      <c r="Q769" s="269"/>
      <c r="R769" s="269"/>
      <c r="S769" s="269"/>
      <c r="T769" s="269"/>
      <c r="U769" s="269"/>
      <c r="V769" s="269"/>
      <c r="W769" s="269"/>
      <c r="X769" s="269"/>
      <c r="Y769" s="269"/>
      <c r="Z769" s="269"/>
      <c r="AA769" s="269"/>
      <c r="AB769" s="269"/>
      <c r="AC769" s="269"/>
      <c r="AD769" s="269"/>
      <c r="AE769" s="269"/>
      <c r="AF769" s="269"/>
      <c r="AG769" s="269"/>
      <c r="AH769" s="269"/>
      <c r="AI769" s="259"/>
    </row>
    <row r="770" spans="7:35" ht="15">
      <c r="G770" s="257"/>
      <c r="H770" s="258"/>
      <c r="I770" s="258"/>
      <c r="J770" s="258"/>
      <c r="K770" s="268"/>
      <c r="L770" s="260"/>
      <c r="M770" s="260"/>
      <c r="N770" s="269"/>
      <c r="O770" s="269"/>
      <c r="P770" s="269"/>
      <c r="Q770" s="269"/>
      <c r="R770" s="269"/>
      <c r="S770" s="269"/>
      <c r="T770" s="269"/>
      <c r="U770" s="269"/>
      <c r="V770" s="269"/>
      <c r="W770" s="269"/>
      <c r="X770" s="269"/>
      <c r="Y770" s="269"/>
      <c r="Z770" s="269"/>
      <c r="AA770" s="269"/>
      <c r="AB770" s="269"/>
      <c r="AC770" s="269"/>
      <c r="AD770" s="269"/>
      <c r="AE770" s="269"/>
      <c r="AF770" s="269"/>
      <c r="AG770" s="269"/>
      <c r="AH770" s="269"/>
      <c r="AI770" s="259"/>
    </row>
    <row r="771" spans="7:35" ht="15">
      <c r="G771" s="257"/>
      <c r="H771" s="258"/>
      <c r="I771" s="258"/>
      <c r="J771" s="258"/>
      <c r="K771" s="268"/>
      <c r="L771" s="260"/>
      <c r="M771" s="260"/>
      <c r="N771" s="269"/>
      <c r="O771" s="269"/>
      <c r="P771" s="269"/>
      <c r="Q771" s="269"/>
      <c r="R771" s="269"/>
      <c r="S771" s="269"/>
      <c r="T771" s="269"/>
      <c r="U771" s="269"/>
      <c r="V771" s="269"/>
      <c r="W771" s="269"/>
      <c r="X771" s="269"/>
      <c r="Y771" s="269"/>
      <c r="Z771" s="269"/>
      <c r="AA771" s="269"/>
      <c r="AB771" s="269"/>
      <c r="AC771" s="269"/>
      <c r="AD771" s="269"/>
      <c r="AE771" s="269"/>
      <c r="AF771" s="269"/>
      <c r="AG771" s="269"/>
      <c r="AH771" s="269"/>
      <c r="AI771" s="259"/>
    </row>
    <row r="772" spans="7:35" ht="15">
      <c r="G772" s="257"/>
      <c r="H772" s="258"/>
      <c r="I772" s="258"/>
      <c r="J772" s="258"/>
      <c r="K772" s="268"/>
      <c r="L772" s="260"/>
      <c r="M772" s="260"/>
      <c r="N772" s="269"/>
      <c r="O772" s="269"/>
      <c r="P772" s="269"/>
      <c r="Q772" s="269"/>
      <c r="R772" s="269"/>
      <c r="S772" s="269"/>
      <c r="T772" s="269"/>
      <c r="U772" s="269"/>
      <c r="V772" s="269"/>
      <c r="W772" s="269"/>
      <c r="X772" s="269"/>
      <c r="Y772" s="269"/>
      <c r="Z772" s="269"/>
      <c r="AA772" s="269"/>
      <c r="AB772" s="269"/>
      <c r="AC772" s="269"/>
      <c r="AD772" s="269"/>
      <c r="AE772" s="269"/>
      <c r="AF772" s="269"/>
      <c r="AG772" s="269"/>
      <c r="AH772" s="269"/>
      <c r="AI772" s="259"/>
    </row>
    <row r="773" spans="7:35" ht="15">
      <c r="G773" s="257"/>
      <c r="H773" s="258"/>
      <c r="I773" s="258"/>
      <c r="J773" s="258"/>
      <c r="K773" s="268"/>
      <c r="L773" s="260"/>
      <c r="M773" s="260"/>
      <c r="N773" s="269"/>
      <c r="O773" s="269"/>
      <c r="P773" s="269"/>
      <c r="Q773" s="269"/>
      <c r="R773" s="269"/>
      <c r="S773" s="269"/>
      <c r="T773" s="269"/>
      <c r="U773" s="269"/>
      <c r="V773" s="269"/>
      <c r="W773" s="269"/>
      <c r="X773" s="269"/>
      <c r="Y773" s="269"/>
      <c r="Z773" s="269"/>
      <c r="AA773" s="269"/>
      <c r="AB773" s="269"/>
      <c r="AC773" s="269"/>
      <c r="AD773" s="269"/>
      <c r="AE773" s="269"/>
      <c r="AF773" s="269"/>
      <c r="AG773" s="269"/>
      <c r="AH773" s="269"/>
      <c r="AI773" s="259"/>
    </row>
    <row r="774" spans="7:35" ht="15">
      <c r="G774" s="257"/>
      <c r="H774" s="258"/>
      <c r="I774" s="258"/>
      <c r="J774" s="258"/>
      <c r="K774" s="268"/>
      <c r="L774" s="260"/>
      <c r="M774" s="260"/>
      <c r="N774" s="269"/>
      <c r="O774" s="269"/>
      <c r="P774" s="269"/>
      <c r="Q774" s="269"/>
      <c r="R774" s="269"/>
      <c r="S774" s="269"/>
      <c r="T774" s="269"/>
      <c r="U774" s="269"/>
      <c r="V774" s="269"/>
      <c r="W774" s="269"/>
      <c r="X774" s="269"/>
      <c r="Y774" s="269"/>
      <c r="Z774" s="269"/>
      <c r="AA774" s="269"/>
      <c r="AB774" s="269"/>
      <c r="AC774" s="269"/>
      <c r="AD774" s="269"/>
      <c r="AE774" s="269"/>
      <c r="AF774" s="269"/>
      <c r="AG774" s="269"/>
      <c r="AH774" s="269"/>
      <c r="AI774" s="259"/>
    </row>
    <row r="775" spans="7:35" ht="15">
      <c r="G775" s="257"/>
      <c r="H775" s="258"/>
      <c r="I775" s="258"/>
      <c r="J775" s="258"/>
      <c r="K775" s="259"/>
      <c r="L775" s="259"/>
      <c r="M775" s="260"/>
      <c r="N775" s="260"/>
      <c r="O775" s="260"/>
      <c r="P775" s="260"/>
      <c r="Q775" s="260"/>
      <c r="R775" s="260"/>
      <c r="S775" s="260"/>
      <c r="T775" s="260"/>
      <c r="U775" s="260"/>
      <c r="V775" s="260"/>
      <c r="W775" s="260"/>
      <c r="X775" s="260"/>
      <c r="Y775" s="260"/>
      <c r="Z775" s="260"/>
      <c r="AA775" s="260"/>
      <c r="AB775" s="260"/>
      <c r="AC775" s="260"/>
      <c r="AD775" s="260"/>
      <c r="AE775" s="260"/>
      <c r="AF775" s="260"/>
      <c r="AG775" s="259"/>
      <c r="AH775" s="259"/>
      <c r="AI775" s="259"/>
    </row>
    <row r="776" spans="7:35" ht="15">
      <c r="G776" s="257"/>
      <c r="H776" s="258"/>
      <c r="I776" s="258"/>
      <c r="J776" s="258"/>
      <c r="K776" s="259"/>
      <c r="L776" s="259"/>
      <c r="M776" s="260"/>
      <c r="N776" s="278"/>
      <c r="O776" s="278"/>
      <c r="P776" s="278"/>
      <c r="Q776" s="278"/>
      <c r="R776" s="278"/>
      <c r="S776" s="278"/>
      <c r="T776" s="278"/>
      <c r="U776" s="278"/>
      <c r="V776" s="278"/>
      <c r="W776" s="278"/>
      <c r="X776" s="278"/>
      <c r="Y776" s="278"/>
      <c r="Z776" s="278"/>
      <c r="AA776" s="278"/>
      <c r="AB776" s="278"/>
      <c r="AC776" s="278"/>
      <c r="AD776" s="278"/>
      <c r="AE776" s="278"/>
      <c r="AF776" s="278"/>
      <c r="AG776" s="269"/>
      <c r="AH776" s="269"/>
      <c r="AI776" s="259"/>
    </row>
    <row r="777" spans="7:35" ht="15">
      <c r="G777" s="257"/>
      <c r="H777" s="258"/>
      <c r="I777" s="258"/>
      <c r="J777" s="258"/>
      <c r="K777" s="268"/>
      <c r="L777" s="260"/>
      <c r="M777" s="260"/>
      <c r="N777" s="269"/>
      <c r="O777" s="269"/>
      <c r="P777" s="269"/>
      <c r="Q777" s="269"/>
      <c r="R777" s="269"/>
      <c r="S777" s="269"/>
      <c r="T777" s="269"/>
      <c r="U777" s="269"/>
      <c r="V777" s="269"/>
      <c r="W777" s="269"/>
      <c r="X777" s="269"/>
      <c r="Y777" s="269"/>
      <c r="Z777" s="269"/>
      <c r="AA777" s="269"/>
      <c r="AB777" s="269"/>
      <c r="AC777" s="269"/>
      <c r="AD777" s="269"/>
      <c r="AE777" s="269"/>
      <c r="AF777" s="269"/>
      <c r="AG777" s="269"/>
      <c r="AH777" s="269"/>
      <c r="AI777" s="259"/>
    </row>
    <row r="778" spans="7:35" ht="15">
      <c r="G778" s="257"/>
      <c r="H778" s="258"/>
      <c r="I778" s="258"/>
      <c r="J778" s="258"/>
      <c r="K778" s="268"/>
      <c r="L778" s="260"/>
      <c r="M778" s="260"/>
      <c r="N778" s="269"/>
      <c r="O778" s="269"/>
      <c r="P778" s="269"/>
      <c r="Q778" s="269"/>
      <c r="R778" s="269"/>
      <c r="S778" s="269"/>
      <c r="T778" s="269"/>
      <c r="U778" s="269"/>
      <c r="V778" s="269"/>
      <c r="W778" s="269"/>
      <c r="X778" s="269"/>
      <c r="Y778" s="269"/>
      <c r="Z778" s="269"/>
      <c r="AA778" s="269"/>
      <c r="AB778" s="269"/>
      <c r="AC778" s="269"/>
      <c r="AD778" s="269"/>
      <c r="AE778" s="269"/>
      <c r="AF778" s="269"/>
      <c r="AG778" s="269"/>
      <c r="AH778" s="269"/>
      <c r="AI778" s="259"/>
    </row>
    <row r="779" spans="7:35" ht="15">
      <c r="G779" s="257"/>
      <c r="H779" s="258"/>
      <c r="I779" s="258"/>
      <c r="J779" s="258"/>
      <c r="K779" s="268"/>
      <c r="L779" s="260"/>
      <c r="M779" s="260"/>
      <c r="N779" s="269"/>
      <c r="O779" s="269"/>
      <c r="P779" s="269"/>
      <c r="Q779" s="269"/>
      <c r="R779" s="269"/>
      <c r="S779" s="269"/>
      <c r="T779" s="269"/>
      <c r="U779" s="269"/>
      <c r="V779" s="269"/>
      <c r="W779" s="269"/>
      <c r="X779" s="269"/>
      <c r="Y779" s="269"/>
      <c r="Z779" s="269"/>
      <c r="AA779" s="269"/>
      <c r="AB779" s="269"/>
      <c r="AC779" s="269"/>
      <c r="AD779" s="269"/>
      <c r="AE779" s="269"/>
      <c r="AF779" s="269"/>
      <c r="AG779" s="269"/>
      <c r="AH779" s="269"/>
      <c r="AI779" s="259"/>
    </row>
    <row r="780" spans="7:35" ht="15">
      <c r="G780" s="257"/>
      <c r="H780" s="258"/>
      <c r="I780" s="258"/>
      <c r="J780" s="258"/>
      <c r="K780" s="268"/>
      <c r="L780" s="260"/>
      <c r="M780" s="260"/>
      <c r="N780" s="269"/>
      <c r="O780" s="269"/>
      <c r="P780" s="269"/>
      <c r="Q780" s="269"/>
      <c r="R780" s="269"/>
      <c r="S780" s="269"/>
      <c r="T780" s="269"/>
      <c r="U780" s="269"/>
      <c r="V780" s="269"/>
      <c r="W780" s="269"/>
      <c r="X780" s="269"/>
      <c r="Y780" s="269"/>
      <c r="Z780" s="269"/>
      <c r="AA780" s="269"/>
      <c r="AB780" s="269"/>
      <c r="AC780" s="269"/>
      <c r="AD780" s="269"/>
      <c r="AE780" s="269"/>
      <c r="AF780" s="269"/>
      <c r="AG780" s="269"/>
      <c r="AH780" s="269"/>
      <c r="AI780" s="259"/>
    </row>
    <row r="781" spans="7:35" ht="15">
      <c r="G781" s="257"/>
      <c r="H781" s="258"/>
      <c r="I781" s="258"/>
      <c r="J781" s="258"/>
      <c r="K781" s="268"/>
      <c r="L781" s="260"/>
      <c r="M781" s="260"/>
      <c r="N781" s="269"/>
      <c r="O781" s="269"/>
      <c r="P781" s="269"/>
      <c r="Q781" s="269"/>
      <c r="R781" s="269"/>
      <c r="S781" s="269"/>
      <c r="T781" s="269"/>
      <c r="U781" s="269"/>
      <c r="V781" s="269"/>
      <c r="W781" s="269"/>
      <c r="X781" s="269"/>
      <c r="Y781" s="269"/>
      <c r="Z781" s="269"/>
      <c r="AA781" s="269"/>
      <c r="AB781" s="269"/>
      <c r="AC781" s="269"/>
      <c r="AD781" s="269"/>
      <c r="AE781" s="269"/>
      <c r="AF781" s="269"/>
      <c r="AG781" s="269"/>
      <c r="AH781" s="269"/>
      <c r="AI781" s="259"/>
    </row>
    <row r="782" spans="7:35" ht="15">
      <c r="G782" s="257"/>
      <c r="H782" s="258"/>
      <c r="I782" s="258"/>
      <c r="J782" s="258"/>
      <c r="K782" s="268"/>
      <c r="L782" s="260"/>
      <c r="M782" s="260"/>
      <c r="N782" s="269"/>
      <c r="O782" s="269"/>
      <c r="P782" s="269"/>
      <c r="Q782" s="269"/>
      <c r="R782" s="269"/>
      <c r="S782" s="269"/>
      <c r="T782" s="269"/>
      <c r="U782" s="269"/>
      <c r="V782" s="269"/>
      <c r="W782" s="269"/>
      <c r="X782" s="269"/>
      <c r="Y782" s="269"/>
      <c r="Z782" s="269"/>
      <c r="AA782" s="269"/>
      <c r="AB782" s="269"/>
      <c r="AC782" s="269"/>
      <c r="AD782" s="269"/>
      <c r="AE782" s="269"/>
      <c r="AF782" s="269"/>
      <c r="AG782" s="269"/>
      <c r="AH782" s="269"/>
      <c r="AI782" s="259"/>
    </row>
    <row r="783" spans="7:35" ht="15">
      <c r="G783" s="257"/>
      <c r="H783" s="258"/>
      <c r="I783" s="258"/>
      <c r="J783" s="258"/>
      <c r="K783" s="268"/>
      <c r="L783" s="260"/>
      <c r="M783" s="260"/>
      <c r="N783" s="269"/>
      <c r="O783" s="269"/>
      <c r="P783" s="269"/>
      <c r="Q783" s="269"/>
      <c r="R783" s="269"/>
      <c r="S783" s="269"/>
      <c r="T783" s="269"/>
      <c r="U783" s="269"/>
      <c r="V783" s="269"/>
      <c r="W783" s="269"/>
      <c r="X783" s="269"/>
      <c r="Y783" s="269"/>
      <c r="Z783" s="269"/>
      <c r="AA783" s="269"/>
      <c r="AB783" s="269"/>
      <c r="AC783" s="269"/>
      <c r="AD783" s="269"/>
      <c r="AE783" s="269"/>
      <c r="AF783" s="269"/>
      <c r="AG783" s="269"/>
      <c r="AH783" s="269"/>
      <c r="AI783" s="259"/>
    </row>
    <row r="784" spans="7:35" ht="15">
      <c r="G784" s="257"/>
      <c r="H784" s="258"/>
      <c r="I784" s="258"/>
      <c r="J784" s="258"/>
      <c r="K784" s="268"/>
      <c r="L784" s="260"/>
      <c r="M784" s="260"/>
      <c r="N784" s="269"/>
      <c r="O784" s="269"/>
      <c r="P784" s="269"/>
      <c r="Q784" s="269"/>
      <c r="R784" s="269"/>
      <c r="S784" s="269"/>
      <c r="T784" s="269"/>
      <c r="U784" s="269"/>
      <c r="V784" s="269"/>
      <c r="W784" s="269"/>
      <c r="X784" s="269"/>
      <c r="Y784" s="269"/>
      <c r="Z784" s="269"/>
      <c r="AA784" s="269"/>
      <c r="AB784" s="269"/>
      <c r="AC784" s="269"/>
      <c r="AD784" s="269"/>
      <c r="AE784" s="269"/>
      <c r="AF784" s="269"/>
      <c r="AG784" s="269"/>
      <c r="AH784" s="269"/>
      <c r="AI784" s="259"/>
    </row>
    <row r="785" spans="7:35" ht="15">
      <c r="G785" s="257"/>
      <c r="H785" s="258"/>
      <c r="I785" s="258"/>
      <c r="J785" s="258"/>
      <c r="K785" s="268"/>
      <c r="L785" s="260"/>
      <c r="M785" s="272"/>
      <c r="N785" s="269"/>
      <c r="O785" s="269"/>
      <c r="P785" s="269"/>
      <c r="Q785" s="269"/>
      <c r="R785" s="269"/>
      <c r="S785" s="269"/>
      <c r="T785" s="269"/>
      <c r="U785" s="269"/>
      <c r="V785" s="269"/>
      <c r="W785" s="269"/>
      <c r="X785" s="269"/>
      <c r="Y785" s="269"/>
      <c r="Z785" s="269"/>
      <c r="AA785" s="269"/>
      <c r="AB785" s="269"/>
      <c r="AC785" s="269"/>
      <c r="AD785" s="269"/>
      <c r="AE785" s="269"/>
      <c r="AF785" s="269"/>
      <c r="AG785" s="269"/>
      <c r="AH785" s="269"/>
      <c r="AI785" s="259"/>
    </row>
    <row r="786" spans="7:35" ht="15">
      <c r="G786" s="257"/>
      <c r="H786" s="258"/>
      <c r="I786" s="258"/>
      <c r="J786" s="258"/>
      <c r="K786" s="268"/>
      <c r="L786" s="260"/>
      <c r="M786" s="272"/>
      <c r="N786" s="269"/>
      <c r="O786" s="269"/>
      <c r="P786" s="269"/>
      <c r="Q786" s="269"/>
      <c r="R786" s="269"/>
      <c r="S786" s="269"/>
      <c r="T786" s="269"/>
      <c r="U786" s="269"/>
      <c r="V786" s="269"/>
      <c r="W786" s="269"/>
      <c r="X786" s="269"/>
      <c r="Y786" s="269"/>
      <c r="Z786" s="269"/>
      <c r="AA786" s="269"/>
      <c r="AB786" s="269"/>
      <c r="AC786" s="269"/>
      <c r="AD786" s="269"/>
      <c r="AE786" s="269"/>
      <c r="AF786" s="269"/>
      <c r="AG786" s="269"/>
      <c r="AH786" s="269"/>
      <c r="AI786" s="259"/>
    </row>
    <row r="787" spans="7:35" ht="15">
      <c r="G787" s="257"/>
      <c r="H787" s="258"/>
      <c r="I787" s="258"/>
      <c r="J787" s="258"/>
      <c r="K787" s="268"/>
      <c r="L787" s="260"/>
      <c r="M787" s="260"/>
      <c r="N787" s="269"/>
      <c r="O787" s="269"/>
      <c r="P787" s="269"/>
      <c r="Q787" s="269"/>
      <c r="R787" s="269"/>
      <c r="S787" s="269"/>
      <c r="T787" s="269"/>
      <c r="U787" s="269"/>
      <c r="V787" s="269"/>
      <c r="W787" s="269"/>
      <c r="X787" s="269"/>
      <c r="Y787" s="269"/>
      <c r="Z787" s="269"/>
      <c r="AA787" s="269"/>
      <c r="AB787" s="269"/>
      <c r="AC787" s="269"/>
      <c r="AD787" s="269"/>
      <c r="AE787" s="269"/>
      <c r="AF787" s="269"/>
      <c r="AG787" s="269"/>
      <c r="AH787" s="269"/>
      <c r="AI787" s="259"/>
    </row>
    <row r="788" spans="7:35" ht="15">
      <c r="G788" s="257"/>
      <c r="H788" s="258"/>
      <c r="I788" s="258"/>
      <c r="J788" s="258"/>
      <c r="K788" s="268"/>
      <c r="L788" s="260"/>
      <c r="M788" s="260"/>
      <c r="N788" s="269"/>
      <c r="O788" s="269"/>
      <c r="P788" s="269"/>
      <c r="Q788" s="269"/>
      <c r="R788" s="269"/>
      <c r="S788" s="269"/>
      <c r="T788" s="269"/>
      <c r="U788" s="269"/>
      <c r="V788" s="269"/>
      <c r="W788" s="269"/>
      <c r="X788" s="269"/>
      <c r="Y788" s="269"/>
      <c r="Z788" s="269"/>
      <c r="AA788" s="269"/>
      <c r="AB788" s="269"/>
      <c r="AC788" s="269"/>
      <c r="AD788" s="269"/>
      <c r="AE788" s="269"/>
      <c r="AF788" s="269"/>
      <c r="AG788" s="269"/>
      <c r="AH788" s="269"/>
      <c r="AI788" s="259"/>
    </row>
    <row r="789" spans="7:35" ht="15">
      <c r="G789" s="257"/>
      <c r="H789" s="258"/>
      <c r="I789" s="258"/>
      <c r="J789" s="258"/>
      <c r="K789" s="268"/>
      <c r="L789" s="260"/>
      <c r="M789" s="260"/>
      <c r="N789" s="269"/>
      <c r="O789" s="269"/>
      <c r="P789" s="269"/>
      <c r="Q789" s="269"/>
      <c r="R789" s="269"/>
      <c r="S789" s="269"/>
      <c r="T789" s="269"/>
      <c r="U789" s="269"/>
      <c r="V789" s="269"/>
      <c r="W789" s="269"/>
      <c r="X789" s="269"/>
      <c r="Y789" s="269"/>
      <c r="Z789" s="269"/>
      <c r="AA789" s="269"/>
      <c r="AB789" s="269"/>
      <c r="AC789" s="269"/>
      <c r="AD789" s="269"/>
      <c r="AE789" s="269"/>
      <c r="AF789" s="269"/>
      <c r="AG789" s="269"/>
      <c r="AH789" s="269"/>
      <c r="AI789" s="259"/>
    </row>
    <row r="790" spans="7:35" ht="15">
      <c r="G790" s="257"/>
      <c r="H790" s="258"/>
      <c r="I790" s="258"/>
      <c r="J790" s="258"/>
      <c r="K790" s="268"/>
      <c r="L790" s="260"/>
      <c r="M790" s="260"/>
      <c r="N790" s="269"/>
      <c r="O790" s="269"/>
      <c r="P790" s="269"/>
      <c r="Q790" s="269"/>
      <c r="R790" s="269"/>
      <c r="S790" s="269"/>
      <c r="T790" s="269"/>
      <c r="U790" s="269"/>
      <c r="V790" s="269"/>
      <c r="W790" s="269"/>
      <c r="X790" s="269"/>
      <c r="Y790" s="269"/>
      <c r="Z790" s="269"/>
      <c r="AA790" s="269"/>
      <c r="AB790" s="269"/>
      <c r="AC790" s="269"/>
      <c r="AD790" s="269"/>
      <c r="AE790" s="269"/>
      <c r="AF790" s="269"/>
      <c r="AG790" s="269"/>
      <c r="AH790" s="269"/>
      <c r="AI790" s="259"/>
    </row>
    <row r="791" spans="7:35" ht="15">
      <c r="G791" s="257"/>
      <c r="H791" s="258"/>
      <c r="I791" s="258"/>
      <c r="J791" s="258"/>
      <c r="K791" s="268"/>
      <c r="L791" s="260"/>
      <c r="M791" s="260"/>
      <c r="N791" s="269"/>
      <c r="O791" s="269"/>
      <c r="P791" s="269"/>
      <c r="Q791" s="269"/>
      <c r="R791" s="269"/>
      <c r="S791" s="269"/>
      <c r="T791" s="269"/>
      <c r="U791" s="269"/>
      <c r="V791" s="269"/>
      <c r="W791" s="269"/>
      <c r="X791" s="269"/>
      <c r="Y791" s="269"/>
      <c r="Z791" s="269"/>
      <c r="AA791" s="269"/>
      <c r="AB791" s="269"/>
      <c r="AC791" s="269"/>
      <c r="AD791" s="269"/>
      <c r="AE791" s="269"/>
      <c r="AF791" s="269"/>
      <c r="AG791" s="269"/>
      <c r="AH791" s="269"/>
      <c r="AI791" s="259"/>
    </row>
    <row r="792" spans="7:35" ht="15">
      <c r="G792" s="257"/>
      <c r="H792" s="258"/>
      <c r="I792" s="258"/>
      <c r="J792" s="258"/>
      <c r="K792" s="268"/>
      <c r="L792" s="260"/>
      <c r="M792" s="260"/>
      <c r="N792" s="269"/>
      <c r="O792" s="269"/>
      <c r="P792" s="269"/>
      <c r="Q792" s="269"/>
      <c r="R792" s="269"/>
      <c r="S792" s="269"/>
      <c r="T792" s="269"/>
      <c r="U792" s="269"/>
      <c r="V792" s="269"/>
      <c r="W792" s="269"/>
      <c r="X792" s="269"/>
      <c r="Y792" s="269"/>
      <c r="Z792" s="269"/>
      <c r="AA792" s="269"/>
      <c r="AB792" s="269"/>
      <c r="AC792" s="269"/>
      <c r="AD792" s="269"/>
      <c r="AE792" s="269"/>
      <c r="AF792" s="269"/>
      <c r="AG792" s="269"/>
      <c r="AH792" s="269"/>
      <c r="AI792" s="259"/>
    </row>
    <row r="793" spans="7:35" ht="15">
      <c r="G793" s="257"/>
      <c r="H793" s="258"/>
      <c r="I793" s="258"/>
      <c r="J793" s="258"/>
      <c r="K793" s="268"/>
      <c r="L793" s="260"/>
      <c r="M793" s="260"/>
      <c r="N793" s="269"/>
      <c r="O793" s="269"/>
      <c r="P793" s="269"/>
      <c r="Q793" s="269"/>
      <c r="R793" s="269"/>
      <c r="S793" s="269"/>
      <c r="T793" s="269"/>
      <c r="U793" s="269"/>
      <c r="V793" s="269"/>
      <c r="W793" s="269"/>
      <c r="X793" s="269"/>
      <c r="Y793" s="269"/>
      <c r="Z793" s="269"/>
      <c r="AA793" s="269"/>
      <c r="AB793" s="269"/>
      <c r="AC793" s="269"/>
      <c r="AD793" s="269"/>
      <c r="AE793" s="269"/>
      <c r="AF793" s="269"/>
      <c r="AG793" s="269"/>
      <c r="AH793" s="269"/>
      <c r="AI793" s="259"/>
    </row>
    <row r="794" spans="7:35" ht="15">
      <c r="G794" s="257"/>
      <c r="H794" s="258"/>
      <c r="I794" s="258"/>
      <c r="J794" s="258"/>
      <c r="K794" s="268"/>
      <c r="L794" s="260"/>
      <c r="M794" s="260"/>
      <c r="N794" s="269"/>
      <c r="O794" s="269"/>
      <c r="P794" s="269"/>
      <c r="Q794" s="269"/>
      <c r="R794" s="269"/>
      <c r="S794" s="269"/>
      <c r="T794" s="269"/>
      <c r="U794" s="269"/>
      <c r="V794" s="269"/>
      <c r="W794" s="269"/>
      <c r="X794" s="269"/>
      <c r="Y794" s="269"/>
      <c r="Z794" s="269"/>
      <c r="AA794" s="269"/>
      <c r="AB794" s="269"/>
      <c r="AC794" s="269"/>
      <c r="AD794" s="269"/>
      <c r="AE794" s="269"/>
      <c r="AF794" s="269"/>
      <c r="AG794" s="269"/>
      <c r="AH794" s="269"/>
      <c r="AI794" s="259"/>
    </row>
    <row r="795" spans="7:35" ht="15">
      <c r="G795" s="257"/>
      <c r="H795" s="258"/>
      <c r="I795" s="258"/>
      <c r="J795" s="258"/>
      <c r="K795" s="268"/>
      <c r="L795" s="260"/>
      <c r="M795" s="260"/>
      <c r="N795" s="269"/>
      <c r="O795" s="269"/>
      <c r="P795" s="269"/>
      <c r="Q795" s="269"/>
      <c r="R795" s="269"/>
      <c r="S795" s="269"/>
      <c r="T795" s="269"/>
      <c r="U795" s="269"/>
      <c r="V795" s="269"/>
      <c r="W795" s="269"/>
      <c r="X795" s="269"/>
      <c r="Y795" s="269"/>
      <c r="Z795" s="269"/>
      <c r="AA795" s="269"/>
      <c r="AB795" s="269"/>
      <c r="AC795" s="269"/>
      <c r="AD795" s="269"/>
      <c r="AE795" s="269"/>
      <c r="AF795" s="269"/>
      <c r="AG795" s="269"/>
      <c r="AH795" s="269"/>
      <c r="AI795" s="259"/>
    </row>
    <row r="796" spans="7:35" ht="15">
      <c r="G796" s="257"/>
      <c r="H796" s="258"/>
      <c r="I796" s="258"/>
      <c r="J796" s="258"/>
      <c r="K796" s="268"/>
      <c r="L796" s="260"/>
      <c r="M796" s="260"/>
      <c r="N796" s="269"/>
      <c r="O796" s="269"/>
      <c r="P796" s="269"/>
      <c r="Q796" s="269"/>
      <c r="R796" s="269"/>
      <c r="S796" s="269"/>
      <c r="T796" s="269"/>
      <c r="U796" s="269"/>
      <c r="V796" s="269"/>
      <c r="W796" s="269"/>
      <c r="X796" s="269"/>
      <c r="Y796" s="269"/>
      <c r="Z796" s="269"/>
      <c r="AA796" s="269"/>
      <c r="AB796" s="269"/>
      <c r="AC796" s="269"/>
      <c r="AD796" s="269"/>
      <c r="AE796" s="269"/>
      <c r="AF796" s="269"/>
      <c r="AG796" s="269"/>
      <c r="AH796" s="269"/>
      <c r="AI796" s="259"/>
    </row>
    <row r="797" spans="7:35" ht="15">
      <c r="G797" s="257"/>
      <c r="H797" s="258"/>
      <c r="I797" s="258"/>
      <c r="J797" s="258"/>
      <c r="K797" s="259"/>
      <c r="L797" s="259"/>
      <c r="M797" s="260"/>
      <c r="N797" s="260"/>
      <c r="O797" s="260"/>
      <c r="P797" s="260"/>
      <c r="Q797" s="260"/>
      <c r="R797" s="260"/>
      <c r="S797" s="260"/>
      <c r="T797" s="260"/>
      <c r="U797" s="260"/>
      <c r="V797" s="260"/>
      <c r="W797" s="260"/>
      <c r="X797" s="260"/>
      <c r="Y797" s="260"/>
      <c r="Z797" s="260"/>
      <c r="AA797" s="260"/>
      <c r="AB797" s="260"/>
      <c r="AC797" s="260"/>
      <c r="AD797" s="260"/>
      <c r="AE797" s="260"/>
      <c r="AF797" s="260"/>
      <c r="AG797" s="259"/>
      <c r="AH797" s="259"/>
      <c r="AI797" s="259"/>
    </row>
    <row r="798" spans="7:35" ht="15">
      <c r="G798" s="257"/>
      <c r="H798" s="258"/>
      <c r="I798" s="258"/>
      <c r="J798" s="258"/>
      <c r="K798" s="259"/>
      <c r="L798" s="259"/>
      <c r="M798" s="260"/>
      <c r="N798" s="278"/>
      <c r="O798" s="278"/>
      <c r="P798" s="278"/>
      <c r="Q798" s="278"/>
      <c r="R798" s="278"/>
      <c r="S798" s="278"/>
      <c r="T798" s="278"/>
      <c r="U798" s="278"/>
      <c r="V798" s="278"/>
      <c r="W798" s="278"/>
      <c r="X798" s="278"/>
      <c r="Y798" s="278"/>
      <c r="Z798" s="278"/>
      <c r="AA798" s="278"/>
      <c r="AB798" s="278"/>
      <c r="AC798" s="278"/>
      <c r="AD798" s="278"/>
      <c r="AE798" s="278"/>
      <c r="AF798" s="278"/>
      <c r="AG798" s="269"/>
      <c r="AH798" s="269"/>
      <c r="AI798" s="259"/>
    </row>
    <row r="799" spans="7:35" ht="15">
      <c r="G799" s="257"/>
      <c r="H799" s="258"/>
      <c r="I799" s="258"/>
      <c r="J799" s="258"/>
      <c r="K799" s="268"/>
      <c r="L799" s="260"/>
      <c r="M799" s="260"/>
      <c r="N799" s="269"/>
      <c r="O799" s="269"/>
      <c r="P799" s="269"/>
      <c r="Q799" s="269"/>
      <c r="R799" s="269"/>
      <c r="S799" s="269"/>
      <c r="T799" s="269"/>
      <c r="U799" s="269"/>
      <c r="V799" s="269"/>
      <c r="W799" s="269"/>
      <c r="X799" s="269"/>
      <c r="Y799" s="269"/>
      <c r="Z799" s="269"/>
      <c r="AA799" s="269"/>
      <c r="AB799" s="269"/>
      <c r="AC799" s="269"/>
      <c r="AD799" s="269"/>
      <c r="AE799" s="269"/>
      <c r="AF799" s="269"/>
      <c r="AG799" s="269"/>
      <c r="AH799" s="269"/>
      <c r="AI799" s="259"/>
    </row>
    <row r="800" spans="7:35" ht="15">
      <c r="G800" s="257"/>
      <c r="H800" s="258"/>
      <c r="I800" s="258"/>
      <c r="J800" s="258"/>
      <c r="K800" s="268"/>
      <c r="L800" s="260"/>
      <c r="M800" s="260"/>
      <c r="N800" s="269"/>
      <c r="O800" s="269"/>
      <c r="P800" s="269"/>
      <c r="Q800" s="269"/>
      <c r="R800" s="269"/>
      <c r="S800" s="269"/>
      <c r="T800" s="269"/>
      <c r="U800" s="269"/>
      <c r="V800" s="269"/>
      <c r="W800" s="269"/>
      <c r="X800" s="269"/>
      <c r="Y800" s="269"/>
      <c r="Z800" s="269"/>
      <c r="AA800" s="269"/>
      <c r="AB800" s="269"/>
      <c r="AC800" s="269"/>
      <c r="AD800" s="269"/>
      <c r="AE800" s="269"/>
      <c r="AF800" s="269"/>
      <c r="AG800" s="269"/>
      <c r="AH800" s="269"/>
      <c r="AI800" s="259"/>
    </row>
    <row r="801" spans="7:35" ht="15">
      <c r="G801" s="257"/>
      <c r="H801" s="258"/>
      <c r="I801" s="258"/>
      <c r="J801" s="258"/>
      <c r="K801" s="268"/>
      <c r="L801" s="260"/>
      <c r="M801" s="260"/>
      <c r="N801" s="269"/>
      <c r="O801" s="269"/>
      <c r="P801" s="269"/>
      <c r="Q801" s="269"/>
      <c r="R801" s="269"/>
      <c r="S801" s="269"/>
      <c r="T801" s="269"/>
      <c r="U801" s="269"/>
      <c r="V801" s="269"/>
      <c r="W801" s="269"/>
      <c r="X801" s="269"/>
      <c r="Y801" s="269"/>
      <c r="Z801" s="269"/>
      <c r="AA801" s="269"/>
      <c r="AB801" s="269"/>
      <c r="AC801" s="269"/>
      <c r="AD801" s="269"/>
      <c r="AE801" s="269"/>
      <c r="AF801" s="269"/>
      <c r="AG801" s="269"/>
      <c r="AH801" s="269"/>
      <c r="AI801" s="259"/>
    </row>
    <row r="802" spans="7:35" ht="15">
      <c r="G802" s="257"/>
      <c r="H802" s="258"/>
      <c r="I802" s="258"/>
      <c r="J802" s="258"/>
      <c r="K802" s="268"/>
      <c r="L802" s="260"/>
      <c r="M802" s="260"/>
      <c r="N802" s="269"/>
      <c r="O802" s="269"/>
      <c r="P802" s="269"/>
      <c r="Q802" s="269"/>
      <c r="R802" s="269"/>
      <c r="S802" s="269"/>
      <c r="T802" s="269"/>
      <c r="U802" s="269"/>
      <c r="V802" s="269"/>
      <c r="W802" s="269"/>
      <c r="X802" s="269"/>
      <c r="Y802" s="269"/>
      <c r="Z802" s="269"/>
      <c r="AA802" s="269"/>
      <c r="AB802" s="269"/>
      <c r="AC802" s="269"/>
      <c r="AD802" s="269"/>
      <c r="AE802" s="269"/>
      <c r="AF802" s="269"/>
      <c r="AG802" s="269"/>
      <c r="AH802" s="269"/>
      <c r="AI802" s="259"/>
    </row>
    <row r="803" spans="7:35" ht="15">
      <c r="G803" s="257"/>
      <c r="H803" s="258"/>
      <c r="I803" s="258"/>
      <c r="J803" s="258"/>
      <c r="K803" s="268"/>
      <c r="L803" s="260"/>
      <c r="M803" s="260"/>
      <c r="N803" s="269"/>
      <c r="O803" s="269"/>
      <c r="P803" s="269"/>
      <c r="Q803" s="269"/>
      <c r="R803" s="269"/>
      <c r="S803" s="269"/>
      <c r="T803" s="269"/>
      <c r="U803" s="269"/>
      <c r="V803" s="269"/>
      <c r="W803" s="269"/>
      <c r="X803" s="269"/>
      <c r="Y803" s="269"/>
      <c r="Z803" s="269"/>
      <c r="AA803" s="269"/>
      <c r="AB803" s="269"/>
      <c r="AC803" s="269"/>
      <c r="AD803" s="269"/>
      <c r="AE803" s="269"/>
      <c r="AF803" s="269"/>
      <c r="AG803" s="269"/>
      <c r="AH803" s="269"/>
      <c r="AI803" s="259"/>
    </row>
    <row r="804" spans="7:35" ht="15">
      <c r="G804" s="257"/>
      <c r="H804" s="258"/>
      <c r="I804" s="258"/>
      <c r="J804" s="258"/>
      <c r="K804" s="268"/>
      <c r="L804" s="260"/>
      <c r="M804" s="260"/>
      <c r="N804" s="269"/>
      <c r="O804" s="269"/>
      <c r="P804" s="269"/>
      <c r="Q804" s="269"/>
      <c r="R804" s="269"/>
      <c r="S804" s="269"/>
      <c r="T804" s="269"/>
      <c r="U804" s="269"/>
      <c r="V804" s="269"/>
      <c r="W804" s="269"/>
      <c r="X804" s="269"/>
      <c r="Y804" s="269"/>
      <c r="Z804" s="269"/>
      <c r="AA804" s="269"/>
      <c r="AB804" s="269"/>
      <c r="AC804" s="269"/>
      <c r="AD804" s="269"/>
      <c r="AE804" s="269"/>
      <c r="AF804" s="269"/>
      <c r="AG804" s="269"/>
      <c r="AH804" s="269"/>
      <c r="AI804" s="259"/>
    </row>
    <row r="805" spans="7:35" ht="15">
      <c r="G805" s="257"/>
      <c r="H805" s="258"/>
      <c r="I805" s="258"/>
      <c r="J805" s="258"/>
      <c r="K805" s="268"/>
      <c r="L805" s="260"/>
      <c r="M805" s="260"/>
      <c r="N805" s="269"/>
      <c r="O805" s="269"/>
      <c r="P805" s="269"/>
      <c r="Q805" s="269"/>
      <c r="R805" s="269"/>
      <c r="S805" s="269"/>
      <c r="T805" s="269"/>
      <c r="U805" s="269"/>
      <c r="V805" s="269"/>
      <c r="W805" s="269"/>
      <c r="X805" s="269"/>
      <c r="Y805" s="269"/>
      <c r="Z805" s="269"/>
      <c r="AA805" s="269"/>
      <c r="AB805" s="269"/>
      <c r="AC805" s="269"/>
      <c r="AD805" s="269"/>
      <c r="AE805" s="269"/>
      <c r="AF805" s="269"/>
      <c r="AG805" s="269"/>
      <c r="AH805" s="269"/>
      <c r="AI805" s="259"/>
    </row>
    <row r="806" spans="7:35" ht="15">
      <c r="G806" s="257"/>
      <c r="H806" s="258"/>
      <c r="I806" s="258"/>
      <c r="J806" s="258"/>
      <c r="K806" s="268"/>
      <c r="L806" s="260"/>
      <c r="M806" s="260"/>
      <c r="N806" s="269"/>
      <c r="O806" s="269"/>
      <c r="P806" s="269"/>
      <c r="Q806" s="269"/>
      <c r="R806" s="269"/>
      <c r="S806" s="269"/>
      <c r="T806" s="269"/>
      <c r="U806" s="269"/>
      <c r="V806" s="269"/>
      <c r="W806" s="269"/>
      <c r="X806" s="269"/>
      <c r="Y806" s="269"/>
      <c r="Z806" s="269"/>
      <c r="AA806" s="269"/>
      <c r="AB806" s="269"/>
      <c r="AC806" s="269"/>
      <c r="AD806" s="269"/>
      <c r="AE806" s="269"/>
      <c r="AF806" s="269"/>
      <c r="AG806" s="269"/>
      <c r="AH806" s="269"/>
      <c r="AI806" s="259"/>
    </row>
    <row r="807" spans="7:35" ht="15">
      <c r="G807" s="257"/>
      <c r="H807" s="258"/>
      <c r="I807" s="258"/>
      <c r="J807" s="258"/>
      <c r="K807" s="268"/>
      <c r="L807" s="260"/>
      <c r="M807" s="272"/>
      <c r="N807" s="269"/>
      <c r="O807" s="269"/>
      <c r="P807" s="269"/>
      <c r="Q807" s="269"/>
      <c r="R807" s="269"/>
      <c r="S807" s="269"/>
      <c r="T807" s="269"/>
      <c r="U807" s="269"/>
      <c r="V807" s="269"/>
      <c r="W807" s="269"/>
      <c r="X807" s="269"/>
      <c r="Y807" s="269"/>
      <c r="Z807" s="269"/>
      <c r="AA807" s="269"/>
      <c r="AB807" s="269"/>
      <c r="AC807" s="269"/>
      <c r="AD807" s="269"/>
      <c r="AE807" s="269"/>
      <c r="AF807" s="269"/>
      <c r="AG807" s="269"/>
      <c r="AH807" s="269"/>
      <c r="AI807" s="259"/>
    </row>
    <row r="808" spans="7:35" ht="15">
      <c r="G808" s="257"/>
      <c r="H808" s="258"/>
      <c r="I808" s="258"/>
      <c r="J808" s="258"/>
      <c r="K808" s="268"/>
      <c r="L808" s="260"/>
      <c r="M808" s="272"/>
      <c r="N808" s="269"/>
      <c r="O808" s="269"/>
      <c r="P808" s="269"/>
      <c r="Q808" s="269"/>
      <c r="R808" s="269"/>
      <c r="S808" s="269"/>
      <c r="T808" s="269"/>
      <c r="U808" s="269"/>
      <c r="V808" s="269"/>
      <c r="W808" s="269"/>
      <c r="X808" s="269"/>
      <c r="Y808" s="269"/>
      <c r="Z808" s="269"/>
      <c r="AA808" s="269"/>
      <c r="AB808" s="269"/>
      <c r="AC808" s="269"/>
      <c r="AD808" s="269"/>
      <c r="AE808" s="269"/>
      <c r="AF808" s="269"/>
      <c r="AG808" s="269"/>
      <c r="AH808" s="269"/>
      <c r="AI808" s="259"/>
    </row>
    <row r="809" spans="7:35" ht="15">
      <c r="G809" s="257"/>
      <c r="H809" s="258"/>
      <c r="I809" s="258"/>
      <c r="J809" s="258"/>
      <c r="K809" s="268"/>
      <c r="L809" s="260"/>
      <c r="M809" s="260"/>
      <c r="N809" s="269"/>
      <c r="O809" s="269"/>
      <c r="P809" s="269"/>
      <c r="Q809" s="269"/>
      <c r="R809" s="269"/>
      <c r="S809" s="269"/>
      <c r="T809" s="269"/>
      <c r="U809" s="269"/>
      <c r="V809" s="269"/>
      <c r="W809" s="269"/>
      <c r="X809" s="269"/>
      <c r="Y809" s="269"/>
      <c r="Z809" s="269"/>
      <c r="AA809" s="269"/>
      <c r="AB809" s="269"/>
      <c r="AC809" s="269"/>
      <c r="AD809" s="269"/>
      <c r="AE809" s="269"/>
      <c r="AF809" s="269"/>
      <c r="AG809" s="269"/>
      <c r="AH809" s="269"/>
      <c r="AI809" s="259"/>
    </row>
    <row r="810" spans="7:35" ht="15">
      <c r="G810" s="257"/>
      <c r="H810" s="258"/>
      <c r="I810" s="258"/>
      <c r="J810" s="258"/>
      <c r="K810" s="268"/>
      <c r="L810" s="260"/>
      <c r="M810" s="260"/>
      <c r="N810" s="269"/>
      <c r="O810" s="269"/>
      <c r="P810" s="269"/>
      <c r="Q810" s="269"/>
      <c r="R810" s="269"/>
      <c r="S810" s="269"/>
      <c r="T810" s="269"/>
      <c r="U810" s="269"/>
      <c r="V810" s="269"/>
      <c r="W810" s="269"/>
      <c r="X810" s="269"/>
      <c r="Y810" s="269"/>
      <c r="Z810" s="269"/>
      <c r="AA810" s="269"/>
      <c r="AB810" s="269"/>
      <c r="AC810" s="269"/>
      <c r="AD810" s="269"/>
      <c r="AE810" s="269"/>
      <c r="AF810" s="269"/>
      <c r="AG810" s="269"/>
      <c r="AH810" s="269"/>
      <c r="AI810" s="259"/>
    </row>
    <row r="811" spans="7:35" ht="15">
      <c r="G811" s="257"/>
      <c r="H811" s="258"/>
      <c r="I811" s="258"/>
      <c r="J811" s="258"/>
      <c r="K811" s="268"/>
      <c r="L811" s="260"/>
      <c r="M811" s="260"/>
      <c r="N811" s="269"/>
      <c r="O811" s="269"/>
      <c r="P811" s="269"/>
      <c r="Q811" s="269"/>
      <c r="R811" s="269"/>
      <c r="S811" s="269"/>
      <c r="T811" s="269"/>
      <c r="U811" s="269"/>
      <c r="V811" s="269"/>
      <c r="W811" s="269"/>
      <c r="X811" s="269"/>
      <c r="Y811" s="269"/>
      <c r="Z811" s="269"/>
      <c r="AA811" s="269"/>
      <c r="AB811" s="269"/>
      <c r="AC811" s="269"/>
      <c r="AD811" s="269"/>
      <c r="AE811" s="269"/>
      <c r="AF811" s="269"/>
      <c r="AG811" s="269"/>
      <c r="AH811" s="269"/>
      <c r="AI811" s="259"/>
    </row>
    <row r="812" spans="7:35" ht="15">
      <c r="G812" s="257"/>
      <c r="H812" s="258"/>
      <c r="I812" s="258"/>
      <c r="J812" s="258"/>
      <c r="K812" s="268"/>
      <c r="L812" s="260"/>
      <c r="M812" s="260"/>
      <c r="N812" s="269"/>
      <c r="O812" s="269"/>
      <c r="P812" s="269"/>
      <c r="Q812" s="269"/>
      <c r="R812" s="269"/>
      <c r="S812" s="269"/>
      <c r="T812" s="269"/>
      <c r="U812" s="269"/>
      <c r="V812" s="269"/>
      <c r="W812" s="269"/>
      <c r="X812" s="269"/>
      <c r="Y812" s="269"/>
      <c r="Z812" s="269"/>
      <c r="AA812" s="269"/>
      <c r="AB812" s="269"/>
      <c r="AC812" s="269"/>
      <c r="AD812" s="269"/>
      <c r="AE812" s="269"/>
      <c r="AF812" s="269"/>
      <c r="AG812" s="269"/>
      <c r="AH812" s="269"/>
      <c r="AI812" s="259"/>
    </row>
    <row r="813" spans="7:35" ht="15">
      <c r="G813" s="257"/>
      <c r="H813" s="258"/>
      <c r="I813" s="258"/>
      <c r="J813" s="258"/>
      <c r="K813" s="268"/>
      <c r="L813" s="260"/>
      <c r="M813" s="260"/>
      <c r="N813" s="269"/>
      <c r="O813" s="269"/>
      <c r="P813" s="269"/>
      <c r="Q813" s="269"/>
      <c r="R813" s="269"/>
      <c r="S813" s="269"/>
      <c r="T813" s="269"/>
      <c r="U813" s="269"/>
      <c r="V813" s="269"/>
      <c r="W813" s="269"/>
      <c r="X813" s="269"/>
      <c r="Y813" s="269"/>
      <c r="Z813" s="269"/>
      <c r="AA813" s="269"/>
      <c r="AB813" s="269"/>
      <c r="AC813" s="269"/>
      <c r="AD813" s="269"/>
      <c r="AE813" s="269"/>
      <c r="AF813" s="269"/>
      <c r="AG813" s="269"/>
      <c r="AH813" s="269"/>
      <c r="AI813" s="259"/>
    </row>
    <row r="814" spans="7:35" ht="15">
      <c r="G814" s="257"/>
      <c r="H814" s="258"/>
      <c r="I814" s="258"/>
      <c r="J814" s="258"/>
      <c r="K814" s="268"/>
      <c r="L814" s="260"/>
      <c r="M814" s="260"/>
      <c r="N814" s="269"/>
      <c r="O814" s="269"/>
      <c r="P814" s="269"/>
      <c r="Q814" s="269"/>
      <c r="R814" s="269"/>
      <c r="S814" s="269"/>
      <c r="T814" s="269"/>
      <c r="U814" s="269"/>
      <c r="V814" s="269"/>
      <c r="W814" s="269"/>
      <c r="X814" s="269"/>
      <c r="Y814" s="269"/>
      <c r="Z814" s="269"/>
      <c r="AA814" s="269"/>
      <c r="AB814" s="269"/>
      <c r="AC814" s="269"/>
      <c r="AD814" s="269"/>
      <c r="AE814" s="269"/>
      <c r="AF814" s="269"/>
      <c r="AG814" s="269"/>
      <c r="AH814" s="269"/>
      <c r="AI814" s="259"/>
    </row>
    <row r="815" spans="7:35" ht="15">
      <c r="G815" s="257"/>
      <c r="H815" s="258"/>
      <c r="I815" s="258"/>
      <c r="J815" s="258"/>
      <c r="K815" s="268"/>
      <c r="L815" s="260"/>
      <c r="M815" s="260"/>
      <c r="N815" s="269"/>
      <c r="O815" s="269"/>
      <c r="P815" s="269"/>
      <c r="Q815" s="269"/>
      <c r="R815" s="269"/>
      <c r="S815" s="269"/>
      <c r="T815" s="269"/>
      <c r="U815" s="269"/>
      <c r="V815" s="269"/>
      <c r="W815" s="269"/>
      <c r="X815" s="269"/>
      <c r="Y815" s="269"/>
      <c r="Z815" s="269"/>
      <c r="AA815" s="269"/>
      <c r="AB815" s="269"/>
      <c r="AC815" s="269"/>
      <c r="AD815" s="269"/>
      <c r="AE815" s="269"/>
      <c r="AF815" s="269"/>
      <c r="AG815" s="269"/>
      <c r="AH815" s="269"/>
      <c r="AI815" s="259"/>
    </row>
    <row r="816" spans="7:35" ht="15">
      <c r="G816" s="257"/>
      <c r="H816" s="258"/>
      <c r="I816" s="258"/>
      <c r="J816" s="258"/>
      <c r="K816" s="268"/>
      <c r="L816" s="260"/>
      <c r="M816" s="260"/>
      <c r="N816" s="269"/>
      <c r="O816" s="269"/>
      <c r="P816" s="269"/>
      <c r="Q816" s="269"/>
      <c r="R816" s="269"/>
      <c r="S816" s="269"/>
      <c r="T816" s="269"/>
      <c r="U816" s="269"/>
      <c r="V816" s="269"/>
      <c r="W816" s="269"/>
      <c r="X816" s="269"/>
      <c r="Y816" s="269"/>
      <c r="Z816" s="269"/>
      <c r="AA816" s="269"/>
      <c r="AB816" s="269"/>
      <c r="AC816" s="269"/>
      <c r="AD816" s="269"/>
      <c r="AE816" s="269"/>
      <c r="AF816" s="269"/>
      <c r="AG816" s="269"/>
      <c r="AH816" s="269"/>
      <c r="AI816" s="259"/>
    </row>
    <row r="817" spans="7:35" ht="15">
      <c r="G817" s="257"/>
      <c r="H817" s="258"/>
      <c r="I817" s="258"/>
      <c r="J817" s="258"/>
      <c r="K817" s="268"/>
      <c r="L817" s="260"/>
      <c r="M817" s="260"/>
      <c r="N817" s="269"/>
      <c r="O817" s="269"/>
      <c r="P817" s="269"/>
      <c r="Q817" s="269"/>
      <c r="R817" s="269"/>
      <c r="S817" s="269"/>
      <c r="T817" s="269"/>
      <c r="U817" s="269"/>
      <c r="V817" s="269"/>
      <c r="W817" s="269"/>
      <c r="X817" s="269"/>
      <c r="Y817" s="269"/>
      <c r="Z817" s="269"/>
      <c r="AA817" s="269"/>
      <c r="AB817" s="269"/>
      <c r="AC817" s="269"/>
      <c r="AD817" s="269"/>
      <c r="AE817" s="269"/>
      <c r="AF817" s="269"/>
      <c r="AG817" s="269"/>
      <c r="AH817" s="269"/>
      <c r="AI817" s="259"/>
    </row>
    <row r="818" spans="7:35" ht="15">
      <c r="G818" s="257"/>
      <c r="H818" s="258"/>
      <c r="I818" s="258"/>
      <c r="J818" s="258"/>
      <c r="K818" s="268"/>
      <c r="L818" s="260"/>
      <c r="M818" s="260"/>
      <c r="N818" s="269"/>
      <c r="O818" s="269"/>
      <c r="P818" s="269"/>
      <c r="Q818" s="269"/>
      <c r="R818" s="269"/>
      <c r="S818" s="269"/>
      <c r="T818" s="269"/>
      <c r="U818" s="269"/>
      <c r="V818" s="269"/>
      <c r="W818" s="269"/>
      <c r="X818" s="269"/>
      <c r="Y818" s="269"/>
      <c r="Z818" s="269"/>
      <c r="AA818" s="269"/>
      <c r="AB818" s="269"/>
      <c r="AC818" s="269"/>
      <c r="AD818" s="269"/>
      <c r="AE818" s="269"/>
      <c r="AF818" s="269"/>
      <c r="AG818" s="269"/>
      <c r="AH818" s="269"/>
      <c r="AI818" s="259"/>
    </row>
    <row r="819" spans="7:35" ht="15">
      <c r="G819" s="257"/>
      <c r="H819" s="258"/>
      <c r="I819" s="258"/>
      <c r="J819" s="258"/>
      <c r="K819" s="259"/>
      <c r="L819" s="259"/>
      <c r="M819" s="260"/>
      <c r="N819" s="260"/>
      <c r="O819" s="260"/>
      <c r="P819" s="260"/>
      <c r="Q819" s="260"/>
      <c r="R819" s="260"/>
      <c r="S819" s="260"/>
      <c r="T819" s="260"/>
      <c r="U819" s="260"/>
      <c r="V819" s="260"/>
      <c r="W819" s="260"/>
      <c r="X819" s="260"/>
      <c r="Y819" s="260"/>
      <c r="Z819" s="260"/>
      <c r="AA819" s="260"/>
      <c r="AB819" s="260"/>
      <c r="AC819" s="260"/>
      <c r="AD819" s="260"/>
      <c r="AE819" s="260"/>
      <c r="AF819" s="260"/>
      <c r="AG819" s="259"/>
      <c r="AH819" s="259"/>
      <c r="AI819" s="259"/>
    </row>
    <row r="820" spans="7:35" ht="15">
      <c r="G820" s="257"/>
      <c r="H820" s="258"/>
      <c r="I820" s="258"/>
      <c r="J820" s="258"/>
      <c r="K820" s="259"/>
      <c r="L820" s="259"/>
      <c r="M820" s="260"/>
      <c r="N820" s="278"/>
      <c r="O820" s="278"/>
      <c r="P820" s="278"/>
      <c r="Q820" s="278"/>
      <c r="R820" s="278"/>
      <c r="S820" s="278"/>
      <c r="T820" s="278"/>
      <c r="U820" s="278"/>
      <c r="V820" s="278"/>
      <c r="W820" s="278"/>
      <c r="X820" s="278"/>
      <c r="Y820" s="278"/>
      <c r="Z820" s="278"/>
      <c r="AA820" s="278"/>
      <c r="AB820" s="278"/>
      <c r="AC820" s="278"/>
      <c r="AD820" s="278"/>
      <c r="AE820" s="278"/>
      <c r="AF820" s="278"/>
      <c r="AG820" s="269"/>
      <c r="AH820" s="269"/>
      <c r="AI820" s="259"/>
    </row>
    <row r="821" spans="7:35" ht="15">
      <c r="G821" s="257"/>
      <c r="H821" s="258"/>
      <c r="I821" s="258"/>
      <c r="J821" s="258"/>
      <c r="K821" s="268"/>
      <c r="L821" s="260"/>
      <c r="M821" s="260"/>
      <c r="N821" s="269"/>
      <c r="O821" s="269"/>
      <c r="P821" s="269"/>
      <c r="Q821" s="269"/>
      <c r="R821" s="269"/>
      <c r="S821" s="269"/>
      <c r="T821" s="269"/>
      <c r="U821" s="269"/>
      <c r="V821" s="269"/>
      <c r="W821" s="269"/>
      <c r="X821" s="269"/>
      <c r="Y821" s="269"/>
      <c r="Z821" s="269"/>
      <c r="AA821" s="269"/>
      <c r="AB821" s="269"/>
      <c r="AC821" s="269"/>
      <c r="AD821" s="269"/>
      <c r="AE821" s="269"/>
      <c r="AF821" s="269"/>
      <c r="AG821" s="269"/>
      <c r="AH821" s="269"/>
      <c r="AI821" s="259"/>
    </row>
    <row r="822" spans="7:35" ht="15">
      <c r="G822" s="257"/>
      <c r="H822" s="258"/>
      <c r="I822" s="258"/>
      <c r="J822" s="258"/>
      <c r="K822" s="268"/>
      <c r="L822" s="260"/>
      <c r="M822" s="260"/>
      <c r="N822" s="269"/>
      <c r="O822" s="269"/>
      <c r="P822" s="269"/>
      <c r="Q822" s="269"/>
      <c r="R822" s="269"/>
      <c r="S822" s="269"/>
      <c r="T822" s="269"/>
      <c r="U822" s="269"/>
      <c r="V822" s="269"/>
      <c r="W822" s="269"/>
      <c r="X822" s="269"/>
      <c r="Y822" s="269"/>
      <c r="Z822" s="269"/>
      <c r="AA822" s="269"/>
      <c r="AB822" s="269"/>
      <c r="AC822" s="269"/>
      <c r="AD822" s="269"/>
      <c r="AE822" s="269"/>
      <c r="AF822" s="269"/>
      <c r="AG822" s="269"/>
      <c r="AH822" s="269"/>
      <c r="AI822" s="259"/>
    </row>
    <row r="823" spans="7:35" ht="15">
      <c r="G823" s="257"/>
      <c r="H823" s="258"/>
      <c r="I823" s="258"/>
      <c r="J823" s="258"/>
      <c r="K823" s="268"/>
      <c r="L823" s="260"/>
      <c r="M823" s="260"/>
      <c r="N823" s="269"/>
      <c r="O823" s="269"/>
      <c r="P823" s="269"/>
      <c r="Q823" s="269"/>
      <c r="R823" s="269"/>
      <c r="S823" s="269"/>
      <c r="T823" s="269"/>
      <c r="U823" s="269"/>
      <c r="V823" s="269"/>
      <c r="W823" s="269"/>
      <c r="X823" s="269"/>
      <c r="Y823" s="269"/>
      <c r="Z823" s="269"/>
      <c r="AA823" s="269"/>
      <c r="AB823" s="269"/>
      <c r="AC823" s="269"/>
      <c r="AD823" s="269"/>
      <c r="AE823" s="269"/>
      <c r="AF823" s="269"/>
      <c r="AG823" s="269"/>
      <c r="AH823" s="269"/>
      <c r="AI823" s="259"/>
    </row>
    <row r="824" spans="7:35" ht="15">
      <c r="G824" s="257"/>
      <c r="H824" s="258"/>
      <c r="I824" s="258"/>
      <c r="J824" s="258"/>
      <c r="K824" s="268"/>
      <c r="L824" s="260"/>
      <c r="M824" s="260"/>
      <c r="N824" s="269"/>
      <c r="O824" s="269"/>
      <c r="P824" s="269"/>
      <c r="Q824" s="269"/>
      <c r="R824" s="269"/>
      <c r="S824" s="269"/>
      <c r="T824" s="269"/>
      <c r="U824" s="269"/>
      <c r="V824" s="269"/>
      <c r="W824" s="269"/>
      <c r="X824" s="269"/>
      <c r="Y824" s="269"/>
      <c r="Z824" s="269"/>
      <c r="AA824" s="269"/>
      <c r="AB824" s="269"/>
      <c r="AC824" s="269"/>
      <c r="AD824" s="269"/>
      <c r="AE824" s="269"/>
      <c r="AF824" s="269"/>
      <c r="AG824" s="269"/>
      <c r="AH824" s="269"/>
      <c r="AI824" s="259"/>
    </row>
    <row r="825" spans="7:35" ht="15">
      <c r="G825" s="257"/>
      <c r="H825" s="258"/>
      <c r="I825" s="258"/>
      <c r="J825" s="258"/>
      <c r="K825" s="268"/>
      <c r="L825" s="260"/>
      <c r="M825" s="260"/>
      <c r="N825" s="269"/>
      <c r="O825" s="269"/>
      <c r="P825" s="269"/>
      <c r="Q825" s="269"/>
      <c r="R825" s="269"/>
      <c r="S825" s="269"/>
      <c r="T825" s="269"/>
      <c r="U825" s="269"/>
      <c r="V825" s="269"/>
      <c r="W825" s="269"/>
      <c r="X825" s="269"/>
      <c r="Y825" s="269"/>
      <c r="Z825" s="269"/>
      <c r="AA825" s="269"/>
      <c r="AB825" s="269"/>
      <c r="AC825" s="269"/>
      <c r="AD825" s="269"/>
      <c r="AE825" s="269"/>
      <c r="AF825" s="269"/>
      <c r="AG825" s="269"/>
      <c r="AH825" s="269"/>
      <c r="AI825" s="259"/>
    </row>
    <row r="826" spans="7:35" ht="15">
      <c r="G826" s="257"/>
      <c r="H826" s="258"/>
      <c r="I826" s="258"/>
      <c r="J826" s="258"/>
      <c r="K826" s="268"/>
      <c r="L826" s="260"/>
      <c r="M826" s="260"/>
      <c r="N826" s="269"/>
      <c r="O826" s="269"/>
      <c r="P826" s="269"/>
      <c r="Q826" s="269"/>
      <c r="R826" s="269"/>
      <c r="S826" s="269"/>
      <c r="T826" s="269"/>
      <c r="U826" s="269"/>
      <c r="V826" s="269"/>
      <c r="W826" s="269"/>
      <c r="X826" s="269"/>
      <c r="Y826" s="269"/>
      <c r="Z826" s="269"/>
      <c r="AA826" s="269"/>
      <c r="AB826" s="269"/>
      <c r="AC826" s="269"/>
      <c r="AD826" s="269"/>
      <c r="AE826" s="269"/>
      <c r="AF826" s="269"/>
      <c r="AG826" s="269"/>
      <c r="AH826" s="269"/>
      <c r="AI826" s="259"/>
    </row>
    <row r="827" spans="7:35" ht="15">
      <c r="G827" s="257"/>
      <c r="H827" s="258"/>
      <c r="I827" s="258"/>
      <c r="J827" s="258"/>
      <c r="K827" s="268"/>
      <c r="L827" s="260"/>
      <c r="M827" s="260"/>
      <c r="N827" s="269"/>
      <c r="O827" s="269"/>
      <c r="P827" s="269"/>
      <c r="Q827" s="269"/>
      <c r="R827" s="269"/>
      <c r="S827" s="269"/>
      <c r="T827" s="269"/>
      <c r="U827" s="269"/>
      <c r="V827" s="269"/>
      <c r="W827" s="269"/>
      <c r="X827" s="269"/>
      <c r="Y827" s="269"/>
      <c r="Z827" s="269"/>
      <c r="AA827" s="269"/>
      <c r="AB827" s="269"/>
      <c r="AC827" s="269"/>
      <c r="AD827" s="269"/>
      <c r="AE827" s="269"/>
      <c r="AF827" s="269"/>
      <c r="AG827" s="269"/>
      <c r="AH827" s="269"/>
      <c r="AI827" s="259"/>
    </row>
    <row r="828" spans="7:35" ht="15">
      <c r="G828" s="257"/>
      <c r="H828" s="258"/>
      <c r="I828" s="258"/>
      <c r="J828" s="258"/>
      <c r="K828" s="268"/>
      <c r="L828" s="260"/>
      <c r="M828" s="260"/>
      <c r="N828" s="269"/>
      <c r="O828" s="269"/>
      <c r="P828" s="269"/>
      <c r="Q828" s="269"/>
      <c r="R828" s="269"/>
      <c r="S828" s="269"/>
      <c r="T828" s="269"/>
      <c r="U828" s="269"/>
      <c r="V828" s="269"/>
      <c r="W828" s="269"/>
      <c r="X828" s="269"/>
      <c r="Y828" s="269"/>
      <c r="Z828" s="269"/>
      <c r="AA828" s="269"/>
      <c r="AB828" s="269"/>
      <c r="AC828" s="269"/>
      <c r="AD828" s="269"/>
      <c r="AE828" s="269"/>
      <c r="AF828" s="269"/>
      <c r="AG828" s="269"/>
      <c r="AH828" s="269"/>
      <c r="AI828" s="259"/>
    </row>
    <row r="829" spans="7:35" ht="15">
      <c r="G829" s="257"/>
      <c r="H829" s="258"/>
      <c r="I829" s="258"/>
      <c r="J829" s="258"/>
      <c r="K829" s="268"/>
      <c r="L829" s="260"/>
      <c r="M829" s="272"/>
      <c r="N829" s="269"/>
      <c r="O829" s="269"/>
      <c r="P829" s="269"/>
      <c r="Q829" s="269"/>
      <c r="R829" s="269"/>
      <c r="S829" s="269"/>
      <c r="T829" s="269"/>
      <c r="U829" s="269"/>
      <c r="V829" s="269"/>
      <c r="W829" s="269"/>
      <c r="X829" s="269"/>
      <c r="Y829" s="269"/>
      <c r="Z829" s="269"/>
      <c r="AA829" s="269"/>
      <c r="AB829" s="269"/>
      <c r="AC829" s="269"/>
      <c r="AD829" s="269"/>
      <c r="AE829" s="269"/>
      <c r="AF829" s="269"/>
      <c r="AG829" s="269"/>
      <c r="AH829" s="269"/>
      <c r="AI829" s="259"/>
    </row>
    <row r="830" spans="7:35" ht="15">
      <c r="G830" s="257"/>
      <c r="H830" s="258"/>
      <c r="I830" s="258"/>
      <c r="J830" s="258"/>
      <c r="K830" s="268"/>
      <c r="L830" s="260"/>
      <c r="M830" s="272"/>
      <c r="N830" s="269"/>
      <c r="O830" s="269"/>
      <c r="P830" s="269"/>
      <c r="Q830" s="269"/>
      <c r="R830" s="269"/>
      <c r="S830" s="269"/>
      <c r="T830" s="269"/>
      <c r="U830" s="269"/>
      <c r="V830" s="269"/>
      <c r="W830" s="269"/>
      <c r="X830" s="269"/>
      <c r="Y830" s="269"/>
      <c r="Z830" s="269"/>
      <c r="AA830" s="269"/>
      <c r="AB830" s="269"/>
      <c r="AC830" s="269"/>
      <c r="AD830" s="269"/>
      <c r="AE830" s="269"/>
      <c r="AF830" s="269"/>
      <c r="AG830" s="269"/>
      <c r="AH830" s="269"/>
      <c r="AI830" s="259"/>
    </row>
    <row r="831" spans="7:35" ht="15">
      <c r="G831" s="257"/>
      <c r="H831" s="258"/>
      <c r="I831" s="258"/>
      <c r="J831" s="258"/>
      <c r="K831" s="268"/>
      <c r="L831" s="260"/>
      <c r="M831" s="260"/>
      <c r="N831" s="269"/>
      <c r="O831" s="269"/>
      <c r="P831" s="269"/>
      <c r="Q831" s="269"/>
      <c r="R831" s="269"/>
      <c r="S831" s="269"/>
      <c r="T831" s="269"/>
      <c r="U831" s="269"/>
      <c r="V831" s="269"/>
      <c r="W831" s="269"/>
      <c r="X831" s="269"/>
      <c r="Y831" s="269"/>
      <c r="Z831" s="269"/>
      <c r="AA831" s="269"/>
      <c r="AB831" s="269"/>
      <c r="AC831" s="269"/>
      <c r="AD831" s="269"/>
      <c r="AE831" s="269"/>
      <c r="AF831" s="269"/>
      <c r="AG831" s="269"/>
      <c r="AH831" s="269"/>
      <c r="AI831" s="259"/>
    </row>
    <row r="832" spans="7:35" ht="15">
      <c r="G832" s="257"/>
      <c r="H832" s="258"/>
      <c r="I832" s="258"/>
      <c r="J832" s="258"/>
      <c r="K832" s="268"/>
      <c r="L832" s="260"/>
      <c r="M832" s="260"/>
      <c r="N832" s="269"/>
      <c r="O832" s="269"/>
      <c r="P832" s="269"/>
      <c r="Q832" s="269"/>
      <c r="R832" s="269"/>
      <c r="S832" s="269"/>
      <c r="T832" s="269"/>
      <c r="U832" s="269"/>
      <c r="V832" s="269"/>
      <c r="W832" s="269"/>
      <c r="X832" s="269"/>
      <c r="Y832" s="269"/>
      <c r="Z832" s="269"/>
      <c r="AA832" s="269"/>
      <c r="AB832" s="269"/>
      <c r="AC832" s="269"/>
      <c r="AD832" s="269"/>
      <c r="AE832" s="269"/>
      <c r="AF832" s="269"/>
      <c r="AG832" s="269"/>
      <c r="AH832" s="269"/>
      <c r="AI832" s="259"/>
    </row>
    <row r="833" spans="7:35" ht="15">
      <c r="G833" s="257"/>
      <c r="H833" s="258"/>
      <c r="I833" s="258"/>
      <c r="J833" s="258"/>
      <c r="K833" s="268"/>
      <c r="L833" s="260"/>
      <c r="M833" s="260"/>
      <c r="N833" s="269"/>
      <c r="O833" s="269"/>
      <c r="P833" s="269"/>
      <c r="Q833" s="269"/>
      <c r="R833" s="269"/>
      <c r="S833" s="269"/>
      <c r="T833" s="269"/>
      <c r="U833" s="269"/>
      <c r="V833" s="269"/>
      <c r="W833" s="269"/>
      <c r="X833" s="269"/>
      <c r="Y833" s="269"/>
      <c r="Z833" s="269"/>
      <c r="AA833" s="269"/>
      <c r="AB833" s="269"/>
      <c r="AC833" s="269"/>
      <c r="AD833" s="269"/>
      <c r="AE833" s="269"/>
      <c r="AF833" s="269"/>
      <c r="AG833" s="269"/>
      <c r="AH833" s="269"/>
      <c r="AI833" s="259"/>
    </row>
    <row r="834" spans="7:35" ht="15">
      <c r="G834" s="257"/>
      <c r="H834" s="258"/>
      <c r="I834" s="258"/>
      <c r="J834" s="258"/>
      <c r="K834" s="268"/>
      <c r="L834" s="260"/>
      <c r="M834" s="260"/>
      <c r="N834" s="269"/>
      <c r="O834" s="269"/>
      <c r="P834" s="269"/>
      <c r="Q834" s="269"/>
      <c r="R834" s="269"/>
      <c r="S834" s="269"/>
      <c r="T834" s="269"/>
      <c r="U834" s="269"/>
      <c r="V834" s="269"/>
      <c r="W834" s="269"/>
      <c r="X834" s="269"/>
      <c r="Y834" s="269"/>
      <c r="Z834" s="269"/>
      <c r="AA834" s="269"/>
      <c r="AB834" s="269"/>
      <c r="AC834" s="269"/>
      <c r="AD834" s="269"/>
      <c r="AE834" s="269"/>
      <c r="AF834" s="269"/>
      <c r="AG834" s="269"/>
      <c r="AH834" s="269"/>
      <c r="AI834" s="259"/>
    </row>
    <row r="835" spans="7:35" ht="15">
      <c r="G835" s="257"/>
      <c r="H835" s="258"/>
      <c r="I835" s="258"/>
      <c r="J835" s="258"/>
      <c r="K835" s="268"/>
      <c r="L835" s="260"/>
      <c r="M835" s="260"/>
      <c r="N835" s="269"/>
      <c r="O835" s="269"/>
      <c r="P835" s="269"/>
      <c r="Q835" s="269"/>
      <c r="R835" s="269"/>
      <c r="S835" s="269"/>
      <c r="T835" s="269"/>
      <c r="U835" s="269"/>
      <c r="V835" s="269"/>
      <c r="W835" s="269"/>
      <c r="X835" s="269"/>
      <c r="Y835" s="269"/>
      <c r="Z835" s="269"/>
      <c r="AA835" s="269"/>
      <c r="AB835" s="269"/>
      <c r="AC835" s="269"/>
      <c r="AD835" s="269"/>
      <c r="AE835" s="269"/>
      <c r="AF835" s="269"/>
      <c r="AG835" s="269"/>
      <c r="AH835" s="269"/>
      <c r="AI835" s="259"/>
    </row>
    <row r="836" spans="7:35" ht="15">
      <c r="G836" s="257"/>
      <c r="H836" s="258"/>
      <c r="I836" s="258"/>
      <c r="J836" s="258"/>
      <c r="K836" s="268"/>
      <c r="L836" s="260"/>
      <c r="M836" s="260"/>
      <c r="N836" s="269"/>
      <c r="O836" s="269"/>
      <c r="P836" s="269"/>
      <c r="Q836" s="269"/>
      <c r="R836" s="269"/>
      <c r="S836" s="269"/>
      <c r="T836" s="269"/>
      <c r="U836" s="269"/>
      <c r="V836" s="269"/>
      <c r="W836" s="269"/>
      <c r="X836" s="269"/>
      <c r="Y836" s="269"/>
      <c r="Z836" s="269"/>
      <c r="AA836" s="269"/>
      <c r="AB836" s="269"/>
      <c r="AC836" s="269"/>
      <c r="AD836" s="269"/>
      <c r="AE836" s="269"/>
      <c r="AF836" s="269"/>
      <c r="AG836" s="269"/>
      <c r="AH836" s="269"/>
      <c r="AI836" s="259"/>
    </row>
    <row r="837" spans="7:35" ht="15">
      <c r="G837" s="257"/>
      <c r="H837" s="258"/>
      <c r="I837" s="258"/>
      <c r="J837" s="258"/>
      <c r="K837" s="268"/>
      <c r="L837" s="260"/>
      <c r="M837" s="260"/>
      <c r="N837" s="269"/>
      <c r="O837" s="269"/>
      <c r="P837" s="269"/>
      <c r="Q837" s="269"/>
      <c r="R837" s="269"/>
      <c r="S837" s="269"/>
      <c r="T837" s="269"/>
      <c r="U837" s="269"/>
      <c r="V837" s="269"/>
      <c r="W837" s="269"/>
      <c r="X837" s="269"/>
      <c r="Y837" s="269"/>
      <c r="Z837" s="269"/>
      <c r="AA837" s="269"/>
      <c r="AB837" s="269"/>
      <c r="AC837" s="269"/>
      <c r="AD837" s="269"/>
      <c r="AE837" s="269"/>
      <c r="AF837" s="269"/>
      <c r="AG837" s="269"/>
      <c r="AH837" s="269"/>
      <c r="AI837" s="259"/>
    </row>
    <row r="838" spans="7:35" ht="15">
      <c r="G838" s="257"/>
      <c r="H838" s="258"/>
      <c r="I838" s="258"/>
      <c r="J838" s="258"/>
      <c r="K838" s="268"/>
      <c r="L838" s="260"/>
      <c r="M838" s="260"/>
      <c r="N838" s="269"/>
      <c r="O838" s="269"/>
      <c r="P838" s="269"/>
      <c r="Q838" s="269"/>
      <c r="R838" s="269"/>
      <c r="S838" s="269"/>
      <c r="T838" s="269"/>
      <c r="U838" s="269"/>
      <c r="V838" s="269"/>
      <c r="W838" s="269"/>
      <c r="X838" s="269"/>
      <c r="Y838" s="269"/>
      <c r="Z838" s="269"/>
      <c r="AA838" s="269"/>
      <c r="AB838" s="269"/>
      <c r="AC838" s="269"/>
      <c r="AD838" s="269"/>
      <c r="AE838" s="269"/>
      <c r="AF838" s="269"/>
      <c r="AG838" s="269"/>
      <c r="AH838" s="269"/>
      <c r="AI838" s="259"/>
    </row>
    <row r="839" spans="7:35" ht="15">
      <c r="G839" s="257"/>
      <c r="H839" s="258"/>
      <c r="I839" s="258"/>
      <c r="J839" s="258"/>
      <c r="K839" s="268"/>
      <c r="L839" s="260"/>
      <c r="M839" s="260"/>
      <c r="N839" s="269"/>
      <c r="O839" s="269"/>
      <c r="P839" s="269"/>
      <c r="Q839" s="269"/>
      <c r="R839" s="269"/>
      <c r="S839" s="269"/>
      <c r="T839" s="269"/>
      <c r="U839" s="269"/>
      <c r="V839" s="269"/>
      <c r="W839" s="269"/>
      <c r="X839" s="269"/>
      <c r="Y839" s="269"/>
      <c r="Z839" s="269"/>
      <c r="AA839" s="269"/>
      <c r="AB839" s="269"/>
      <c r="AC839" s="269"/>
      <c r="AD839" s="269"/>
      <c r="AE839" s="269"/>
      <c r="AF839" s="269"/>
      <c r="AG839" s="269"/>
      <c r="AH839" s="269"/>
      <c r="AI839" s="259"/>
    </row>
    <row r="840" spans="7:35" ht="15">
      <c r="G840" s="257"/>
      <c r="H840" s="258"/>
      <c r="I840" s="258"/>
      <c r="J840" s="258"/>
      <c r="K840" s="268"/>
      <c r="L840" s="260"/>
      <c r="M840" s="260"/>
      <c r="N840" s="269"/>
      <c r="O840" s="269"/>
      <c r="P840" s="269"/>
      <c r="Q840" s="269"/>
      <c r="R840" s="269"/>
      <c r="S840" s="269"/>
      <c r="T840" s="269"/>
      <c r="U840" s="269"/>
      <c r="V840" s="269"/>
      <c r="W840" s="269"/>
      <c r="X840" s="269"/>
      <c r="Y840" s="269"/>
      <c r="Z840" s="269"/>
      <c r="AA840" s="269"/>
      <c r="AB840" s="269"/>
      <c r="AC840" s="269"/>
      <c r="AD840" s="269"/>
      <c r="AE840" s="269"/>
      <c r="AF840" s="269"/>
      <c r="AG840" s="269"/>
      <c r="AH840" s="269"/>
      <c r="AI840" s="259"/>
    </row>
    <row r="841" spans="7:35" ht="15">
      <c r="G841" s="257"/>
      <c r="H841" s="258"/>
      <c r="I841" s="258"/>
      <c r="J841" s="258"/>
      <c r="K841" s="259"/>
      <c r="L841" s="259"/>
      <c r="M841" s="260"/>
      <c r="N841" s="260"/>
      <c r="O841" s="260"/>
      <c r="P841" s="260"/>
      <c r="Q841" s="260"/>
      <c r="R841" s="260"/>
      <c r="S841" s="260"/>
      <c r="T841" s="260"/>
      <c r="U841" s="260"/>
      <c r="V841" s="260"/>
      <c r="W841" s="260"/>
      <c r="X841" s="260"/>
      <c r="Y841" s="260"/>
      <c r="Z841" s="260"/>
      <c r="AA841" s="260"/>
      <c r="AB841" s="260"/>
      <c r="AC841" s="260"/>
      <c r="AD841" s="260"/>
      <c r="AE841" s="260"/>
      <c r="AF841" s="260"/>
      <c r="AG841" s="259"/>
      <c r="AH841" s="259"/>
      <c r="AI841" s="259"/>
    </row>
    <row r="842" spans="7:35" ht="15">
      <c r="G842" s="257"/>
      <c r="H842" s="258"/>
      <c r="I842" s="258"/>
      <c r="J842" s="258"/>
      <c r="K842" s="259"/>
      <c r="L842" s="259"/>
      <c r="M842" s="260"/>
      <c r="N842" s="278"/>
      <c r="O842" s="278"/>
      <c r="P842" s="278"/>
      <c r="Q842" s="278"/>
      <c r="R842" s="278"/>
      <c r="S842" s="278"/>
      <c r="T842" s="278"/>
      <c r="U842" s="278"/>
      <c r="V842" s="278"/>
      <c r="W842" s="278"/>
      <c r="X842" s="278"/>
      <c r="Y842" s="278"/>
      <c r="Z842" s="278"/>
      <c r="AA842" s="278"/>
      <c r="AB842" s="278"/>
      <c r="AC842" s="278"/>
      <c r="AD842" s="278"/>
      <c r="AE842" s="278"/>
      <c r="AF842" s="278"/>
      <c r="AG842" s="269"/>
      <c r="AH842" s="269"/>
      <c r="AI842" s="259"/>
    </row>
    <row r="843" spans="7:35" ht="15">
      <c r="G843" s="257"/>
      <c r="H843" s="258"/>
      <c r="I843" s="258"/>
      <c r="J843" s="258"/>
      <c r="K843" s="268"/>
      <c r="L843" s="260"/>
      <c r="M843" s="260"/>
      <c r="N843" s="269"/>
      <c r="O843" s="269"/>
      <c r="P843" s="269"/>
      <c r="Q843" s="269"/>
      <c r="R843" s="269"/>
      <c r="S843" s="269"/>
      <c r="T843" s="269"/>
      <c r="U843" s="269"/>
      <c r="V843" s="269"/>
      <c r="W843" s="269"/>
      <c r="X843" s="269"/>
      <c r="Y843" s="269"/>
      <c r="Z843" s="269"/>
      <c r="AA843" s="269"/>
      <c r="AB843" s="269"/>
      <c r="AC843" s="269"/>
      <c r="AD843" s="269"/>
      <c r="AE843" s="269"/>
      <c r="AF843" s="269"/>
      <c r="AG843" s="269"/>
      <c r="AH843" s="269"/>
      <c r="AI843" s="259"/>
    </row>
    <row r="844" spans="7:35" ht="15">
      <c r="G844" s="257"/>
      <c r="H844" s="258"/>
      <c r="I844" s="258"/>
      <c r="J844" s="258"/>
      <c r="K844" s="268"/>
      <c r="L844" s="260"/>
      <c r="M844" s="260"/>
      <c r="N844" s="269"/>
      <c r="O844" s="269"/>
      <c r="P844" s="269"/>
      <c r="Q844" s="269"/>
      <c r="R844" s="269"/>
      <c r="S844" s="269"/>
      <c r="T844" s="269"/>
      <c r="U844" s="269"/>
      <c r="V844" s="269"/>
      <c r="W844" s="269"/>
      <c r="X844" s="269"/>
      <c r="Y844" s="269"/>
      <c r="Z844" s="269"/>
      <c r="AA844" s="269"/>
      <c r="AB844" s="269"/>
      <c r="AC844" s="269"/>
      <c r="AD844" s="269"/>
      <c r="AE844" s="269"/>
      <c r="AF844" s="269"/>
      <c r="AG844" s="269"/>
      <c r="AH844" s="269"/>
      <c r="AI844" s="259"/>
    </row>
    <row r="845" spans="7:35" ht="15">
      <c r="G845" s="257"/>
      <c r="H845" s="258"/>
      <c r="I845" s="258"/>
      <c r="J845" s="258"/>
      <c r="K845" s="268"/>
      <c r="L845" s="260"/>
      <c r="M845" s="260"/>
      <c r="N845" s="269"/>
      <c r="O845" s="269"/>
      <c r="P845" s="269"/>
      <c r="Q845" s="269"/>
      <c r="R845" s="269"/>
      <c r="S845" s="269"/>
      <c r="T845" s="269"/>
      <c r="U845" s="269"/>
      <c r="V845" s="269"/>
      <c r="W845" s="269"/>
      <c r="X845" s="269"/>
      <c r="Y845" s="269"/>
      <c r="Z845" s="269"/>
      <c r="AA845" s="269"/>
      <c r="AB845" s="269"/>
      <c r="AC845" s="269"/>
      <c r="AD845" s="269"/>
      <c r="AE845" s="269"/>
      <c r="AF845" s="269"/>
      <c r="AG845" s="269"/>
      <c r="AH845" s="269"/>
      <c r="AI845" s="259"/>
    </row>
    <row r="846" spans="7:35" ht="15">
      <c r="G846" s="257"/>
      <c r="H846" s="258"/>
      <c r="I846" s="258"/>
      <c r="J846" s="258"/>
      <c r="K846" s="268"/>
      <c r="L846" s="260"/>
      <c r="M846" s="260"/>
      <c r="N846" s="269"/>
      <c r="O846" s="269"/>
      <c r="P846" s="269"/>
      <c r="Q846" s="269"/>
      <c r="R846" s="269"/>
      <c r="S846" s="269"/>
      <c r="T846" s="269"/>
      <c r="U846" s="269"/>
      <c r="V846" s="269"/>
      <c r="W846" s="269"/>
      <c r="X846" s="269"/>
      <c r="Y846" s="269"/>
      <c r="Z846" s="269"/>
      <c r="AA846" s="269"/>
      <c r="AB846" s="269"/>
      <c r="AC846" s="269"/>
      <c r="AD846" s="269"/>
      <c r="AE846" s="269"/>
      <c r="AF846" s="269"/>
      <c r="AG846" s="269"/>
      <c r="AH846" s="269"/>
      <c r="AI846" s="259"/>
    </row>
    <row r="847" spans="7:35" ht="15">
      <c r="G847" s="257"/>
      <c r="H847" s="258"/>
      <c r="I847" s="258"/>
      <c r="J847" s="258"/>
      <c r="K847" s="268"/>
      <c r="L847" s="260"/>
      <c r="M847" s="260"/>
      <c r="N847" s="269"/>
      <c r="O847" s="269"/>
      <c r="P847" s="269"/>
      <c r="Q847" s="269"/>
      <c r="R847" s="269"/>
      <c r="S847" s="269"/>
      <c r="T847" s="269"/>
      <c r="U847" s="269"/>
      <c r="V847" s="269"/>
      <c r="W847" s="269"/>
      <c r="X847" s="269"/>
      <c r="Y847" s="269"/>
      <c r="Z847" s="269"/>
      <c r="AA847" s="269"/>
      <c r="AB847" s="269"/>
      <c r="AC847" s="269"/>
      <c r="AD847" s="269"/>
      <c r="AE847" s="269"/>
      <c r="AF847" s="269"/>
      <c r="AG847" s="269"/>
      <c r="AH847" s="269"/>
      <c r="AI847" s="259"/>
    </row>
    <row r="848" spans="7:35" ht="15">
      <c r="G848" s="257"/>
      <c r="H848" s="258"/>
      <c r="I848" s="258"/>
      <c r="J848" s="258"/>
      <c r="K848" s="268"/>
      <c r="L848" s="260"/>
      <c r="M848" s="260"/>
      <c r="N848" s="269"/>
      <c r="O848" s="269"/>
      <c r="P848" s="269"/>
      <c r="Q848" s="269"/>
      <c r="R848" s="269"/>
      <c r="S848" s="269"/>
      <c r="T848" s="269"/>
      <c r="U848" s="269"/>
      <c r="V848" s="269"/>
      <c r="W848" s="269"/>
      <c r="X848" s="269"/>
      <c r="Y848" s="269"/>
      <c r="Z848" s="269"/>
      <c r="AA848" s="269"/>
      <c r="AB848" s="269"/>
      <c r="AC848" s="269"/>
      <c r="AD848" s="269"/>
      <c r="AE848" s="269"/>
      <c r="AF848" s="269"/>
      <c r="AG848" s="269"/>
      <c r="AH848" s="269"/>
      <c r="AI848" s="259"/>
    </row>
    <row r="849" spans="7:35" ht="15">
      <c r="G849" s="257"/>
      <c r="H849" s="258"/>
      <c r="I849" s="258"/>
      <c r="J849" s="258"/>
      <c r="K849" s="268"/>
      <c r="L849" s="260"/>
      <c r="M849" s="260"/>
      <c r="N849" s="269"/>
      <c r="O849" s="269"/>
      <c r="P849" s="269"/>
      <c r="Q849" s="269"/>
      <c r="R849" s="269"/>
      <c r="S849" s="269"/>
      <c r="T849" s="269"/>
      <c r="U849" s="269"/>
      <c r="V849" s="269"/>
      <c r="W849" s="269"/>
      <c r="X849" s="269"/>
      <c r="Y849" s="269"/>
      <c r="Z849" s="269"/>
      <c r="AA849" s="269"/>
      <c r="AB849" s="269"/>
      <c r="AC849" s="269"/>
      <c r="AD849" s="269"/>
      <c r="AE849" s="269"/>
      <c r="AF849" s="269"/>
      <c r="AG849" s="269"/>
      <c r="AH849" s="269"/>
      <c r="AI849" s="259"/>
    </row>
    <row r="850" spans="7:35" ht="15">
      <c r="G850" s="257"/>
      <c r="H850" s="258"/>
      <c r="I850" s="258"/>
      <c r="J850" s="258"/>
      <c r="K850" s="268"/>
      <c r="L850" s="260"/>
      <c r="M850" s="260"/>
      <c r="N850" s="269"/>
      <c r="O850" s="269"/>
      <c r="P850" s="269"/>
      <c r="Q850" s="269"/>
      <c r="R850" s="269"/>
      <c r="S850" s="269"/>
      <c r="T850" s="269"/>
      <c r="U850" s="269"/>
      <c r="V850" s="269"/>
      <c r="W850" s="269"/>
      <c r="X850" s="269"/>
      <c r="Y850" s="269"/>
      <c r="Z850" s="269"/>
      <c r="AA850" s="269"/>
      <c r="AB850" s="269"/>
      <c r="AC850" s="269"/>
      <c r="AD850" s="269"/>
      <c r="AE850" s="269"/>
      <c r="AF850" s="269"/>
      <c r="AG850" s="269"/>
      <c r="AH850" s="269"/>
      <c r="AI850" s="259"/>
    </row>
    <row r="851" spans="7:35" ht="15">
      <c r="G851" s="257"/>
      <c r="H851" s="258"/>
      <c r="I851" s="258"/>
      <c r="J851" s="258"/>
      <c r="K851" s="268"/>
      <c r="L851" s="260"/>
      <c r="M851" s="272"/>
      <c r="N851" s="269"/>
      <c r="O851" s="269"/>
      <c r="P851" s="269"/>
      <c r="Q851" s="269"/>
      <c r="R851" s="269"/>
      <c r="S851" s="269"/>
      <c r="T851" s="269"/>
      <c r="U851" s="269"/>
      <c r="V851" s="269"/>
      <c r="W851" s="269"/>
      <c r="X851" s="269"/>
      <c r="Y851" s="269"/>
      <c r="Z851" s="269"/>
      <c r="AA851" s="269"/>
      <c r="AB851" s="269"/>
      <c r="AC851" s="269"/>
      <c r="AD851" s="269"/>
      <c r="AE851" s="269"/>
      <c r="AF851" s="269"/>
      <c r="AG851" s="269"/>
      <c r="AH851" s="269"/>
      <c r="AI851" s="259"/>
    </row>
    <row r="852" spans="7:35" ht="15">
      <c r="G852" s="257"/>
      <c r="H852" s="258"/>
      <c r="I852" s="258"/>
      <c r="J852" s="258"/>
      <c r="K852" s="268"/>
      <c r="L852" s="260"/>
      <c r="M852" s="272"/>
      <c r="N852" s="269"/>
      <c r="O852" s="269"/>
      <c r="P852" s="269"/>
      <c r="Q852" s="269"/>
      <c r="R852" s="269"/>
      <c r="S852" s="269"/>
      <c r="T852" s="269"/>
      <c r="U852" s="269"/>
      <c r="V852" s="269"/>
      <c r="W852" s="269"/>
      <c r="X852" s="269"/>
      <c r="Y852" s="269"/>
      <c r="Z852" s="269"/>
      <c r="AA852" s="269"/>
      <c r="AB852" s="269"/>
      <c r="AC852" s="269"/>
      <c r="AD852" s="269"/>
      <c r="AE852" s="269"/>
      <c r="AF852" s="269"/>
      <c r="AG852" s="269"/>
      <c r="AH852" s="269"/>
      <c r="AI852" s="259"/>
    </row>
    <row r="853" spans="7:35" ht="15">
      <c r="G853" s="257"/>
      <c r="H853" s="258"/>
      <c r="I853" s="258"/>
      <c r="J853" s="258"/>
      <c r="K853" s="268"/>
      <c r="L853" s="260"/>
      <c r="M853" s="260"/>
      <c r="N853" s="269"/>
      <c r="O853" s="269"/>
      <c r="P853" s="269"/>
      <c r="Q853" s="269"/>
      <c r="R853" s="269"/>
      <c r="S853" s="269"/>
      <c r="T853" s="269"/>
      <c r="U853" s="269"/>
      <c r="V853" s="269"/>
      <c r="W853" s="269"/>
      <c r="X853" s="269"/>
      <c r="Y853" s="269"/>
      <c r="Z853" s="269"/>
      <c r="AA853" s="269"/>
      <c r="AB853" s="269"/>
      <c r="AC853" s="269"/>
      <c r="AD853" s="269"/>
      <c r="AE853" s="269"/>
      <c r="AF853" s="269"/>
      <c r="AG853" s="269"/>
      <c r="AH853" s="269"/>
      <c r="AI853" s="259"/>
    </row>
    <row r="854" spans="7:35" ht="15">
      <c r="G854" s="257"/>
      <c r="H854" s="258"/>
      <c r="I854" s="258"/>
      <c r="J854" s="258"/>
      <c r="K854" s="268"/>
      <c r="L854" s="260"/>
      <c r="M854" s="260"/>
      <c r="N854" s="269"/>
      <c r="O854" s="269"/>
      <c r="P854" s="269"/>
      <c r="Q854" s="269"/>
      <c r="R854" s="269"/>
      <c r="S854" s="269"/>
      <c r="T854" s="269"/>
      <c r="U854" s="269"/>
      <c r="V854" s="269"/>
      <c r="W854" s="269"/>
      <c r="X854" s="269"/>
      <c r="Y854" s="269"/>
      <c r="Z854" s="269"/>
      <c r="AA854" s="269"/>
      <c r="AB854" s="269"/>
      <c r="AC854" s="269"/>
      <c r="AD854" s="269"/>
      <c r="AE854" s="269"/>
      <c r="AF854" s="269"/>
      <c r="AG854" s="269"/>
      <c r="AH854" s="269"/>
      <c r="AI854" s="259"/>
    </row>
    <row r="855" spans="7:35" ht="15">
      <c r="G855" s="257"/>
      <c r="H855" s="258"/>
      <c r="I855" s="258"/>
      <c r="J855" s="258"/>
      <c r="K855" s="268"/>
      <c r="L855" s="260"/>
      <c r="M855" s="260"/>
      <c r="N855" s="269"/>
      <c r="O855" s="269"/>
      <c r="P855" s="269"/>
      <c r="Q855" s="269"/>
      <c r="R855" s="269"/>
      <c r="S855" s="269"/>
      <c r="T855" s="269"/>
      <c r="U855" s="269"/>
      <c r="V855" s="269"/>
      <c r="W855" s="269"/>
      <c r="X855" s="269"/>
      <c r="Y855" s="269"/>
      <c r="Z855" s="269"/>
      <c r="AA855" s="269"/>
      <c r="AB855" s="269"/>
      <c r="AC855" s="269"/>
      <c r="AD855" s="269"/>
      <c r="AE855" s="269"/>
      <c r="AF855" s="269"/>
      <c r="AG855" s="269"/>
      <c r="AH855" s="269"/>
      <c r="AI855" s="259"/>
    </row>
    <row r="856" spans="7:35" ht="15">
      <c r="G856" s="257"/>
      <c r="H856" s="258"/>
      <c r="I856" s="258"/>
      <c r="J856" s="258"/>
      <c r="K856" s="268"/>
      <c r="L856" s="260"/>
      <c r="M856" s="260"/>
      <c r="N856" s="269"/>
      <c r="O856" s="269"/>
      <c r="P856" s="269"/>
      <c r="Q856" s="269"/>
      <c r="R856" s="269"/>
      <c r="S856" s="269"/>
      <c r="T856" s="269"/>
      <c r="U856" s="269"/>
      <c r="V856" s="269"/>
      <c r="W856" s="269"/>
      <c r="X856" s="269"/>
      <c r="Y856" s="269"/>
      <c r="Z856" s="269"/>
      <c r="AA856" s="269"/>
      <c r="AB856" s="269"/>
      <c r="AC856" s="269"/>
      <c r="AD856" s="269"/>
      <c r="AE856" s="269"/>
      <c r="AF856" s="269"/>
      <c r="AG856" s="269"/>
      <c r="AH856" s="269"/>
      <c r="AI856" s="259"/>
    </row>
    <row r="857" spans="7:35" ht="15">
      <c r="G857" s="257"/>
      <c r="H857" s="258"/>
      <c r="I857" s="258"/>
      <c r="J857" s="258"/>
      <c r="K857" s="268"/>
      <c r="L857" s="260"/>
      <c r="M857" s="260"/>
      <c r="N857" s="269"/>
      <c r="O857" s="269"/>
      <c r="P857" s="269"/>
      <c r="Q857" s="269"/>
      <c r="R857" s="269"/>
      <c r="S857" s="269"/>
      <c r="T857" s="269"/>
      <c r="U857" s="269"/>
      <c r="V857" s="269"/>
      <c r="W857" s="269"/>
      <c r="X857" s="269"/>
      <c r="Y857" s="269"/>
      <c r="Z857" s="269"/>
      <c r="AA857" s="269"/>
      <c r="AB857" s="269"/>
      <c r="AC857" s="269"/>
      <c r="AD857" s="269"/>
      <c r="AE857" s="269"/>
      <c r="AF857" s="269"/>
      <c r="AG857" s="269"/>
      <c r="AH857" s="269"/>
      <c r="AI857" s="259"/>
    </row>
    <row r="858" spans="7:35" ht="15">
      <c r="G858" s="257"/>
      <c r="H858" s="258"/>
      <c r="I858" s="258"/>
      <c r="J858" s="258"/>
      <c r="K858" s="268"/>
      <c r="L858" s="260"/>
      <c r="M858" s="260"/>
      <c r="N858" s="269"/>
      <c r="O858" s="269"/>
      <c r="P858" s="269"/>
      <c r="Q858" s="269"/>
      <c r="R858" s="269"/>
      <c r="S858" s="269"/>
      <c r="T858" s="269"/>
      <c r="U858" s="269"/>
      <c r="V858" s="269"/>
      <c r="W858" s="269"/>
      <c r="X858" s="269"/>
      <c r="Y858" s="269"/>
      <c r="Z858" s="269"/>
      <c r="AA858" s="269"/>
      <c r="AB858" s="269"/>
      <c r="AC858" s="269"/>
      <c r="AD858" s="269"/>
      <c r="AE858" s="269"/>
      <c r="AF858" s="269"/>
      <c r="AG858" s="269"/>
      <c r="AH858" s="269"/>
      <c r="AI858" s="259"/>
    </row>
    <row r="859" spans="7:35" ht="15">
      <c r="G859" s="257"/>
      <c r="H859" s="258"/>
      <c r="I859" s="258"/>
      <c r="J859" s="258"/>
      <c r="K859" s="268"/>
      <c r="L859" s="260"/>
      <c r="M859" s="260"/>
      <c r="N859" s="269"/>
      <c r="O859" s="269"/>
      <c r="P859" s="269"/>
      <c r="Q859" s="269"/>
      <c r="R859" s="269"/>
      <c r="S859" s="269"/>
      <c r="T859" s="269"/>
      <c r="U859" s="269"/>
      <c r="V859" s="269"/>
      <c r="W859" s="269"/>
      <c r="X859" s="269"/>
      <c r="Y859" s="269"/>
      <c r="Z859" s="269"/>
      <c r="AA859" s="269"/>
      <c r="AB859" s="269"/>
      <c r="AC859" s="269"/>
      <c r="AD859" s="269"/>
      <c r="AE859" s="269"/>
      <c r="AF859" s="269"/>
      <c r="AG859" s="269"/>
      <c r="AH859" s="269"/>
      <c r="AI859" s="259"/>
    </row>
    <row r="860" spans="7:35" ht="15">
      <c r="G860" s="257"/>
      <c r="H860" s="258"/>
      <c r="I860" s="258"/>
      <c r="J860" s="258"/>
      <c r="K860" s="268"/>
      <c r="L860" s="260"/>
      <c r="M860" s="260"/>
      <c r="N860" s="269"/>
      <c r="O860" s="269"/>
      <c r="P860" s="269"/>
      <c r="Q860" s="269"/>
      <c r="R860" s="269"/>
      <c r="S860" s="269"/>
      <c r="T860" s="269"/>
      <c r="U860" s="269"/>
      <c r="V860" s="269"/>
      <c r="W860" s="269"/>
      <c r="X860" s="269"/>
      <c r="Y860" s="269"/>
      <c r="Z860" s="269"/>
      <c r="AA860" s="269"/>
      <c r="AB860" s="269"/>
      <c r="AC860" s="269"/>
      <c r="AD860" s="269"/>
      <c r="AE860" s="269"/>
      <c r="AF860" s="269"/>
      <c r="AG860" s="269"/>
      <c r="AH860" s="269"/>
      <c r="AI860" s="259"/>
    </row>
    <row r="861" spans="7:35" ht="15">
      <c r="G861" s="257"/>
      <c r="H861" s="258"/>
      <c r="I861" s="258"/>
      <c r="J861" s="258"/>
      <c r="K861" s="268"/>
      <c r="L861" s="260"/>
      <c r="M861" s="260"/>
      <c r="N861" s="269"/>
      <c r="O861" s="269"/>
      <c r="P861" s="269"/>
      <c r="Q861" s="269"/>
      <c r="R861" s="269"/>
      <c r="S861" s="269"/>
      <c r="T861" s="269"/>
      <c r="U861" s="269"/>
      <c r="V861" s="269"/>
      <c r="W861" s="269"/>
      <c r="X861" s="269"/>
      <c r="Y861" s="269"/>
      <c r="Z861" s="269"/>
      <c r="AA861" s="269"/>
      <c r="AB861" s="269"/>
      <c r="AC861" s="269"/>
      <c r="AD861" s="269"/>
      <c r="AE861" s="269"/>
      <c r="AF861" s="269"/>
      <c r="AG861" s="269"/>
      <c r="AH861" s="269"/>
      <c r="AI861" s="259"/>
    </row>
    <row r="862" spans="7:35" ht="15">
      <c r="G862" s="257"/>
      <c r="H862" s="258"/>
      <c r="I862" s="258"/>
      <c r="J862" s="258"/>
      <c r="K862" s="268"/>
      <c r="L862" s="260"/>
      <c r="M862" s="260"/>
      <c r="N862" s="269"/>
      <c r="O862" s="269"/>
      <c r="P862" s="269"/>
      <c r="Q862" s="269"/>
      <c r="R862" s="269"/>
      <c r="S862" s="269"/>
      <c r="T862" s="269"/>
      <c r="U862" s="269"/>
      <c r="V862" s="269"/>
      <c r="W862" s="269"/>
      <c r="X862" s="269"/>
      <c r="Y862" s="269"/>
      <c r="Z862" s="269"/>
      <c r="AA862" s="269"/>
      <c r="AB862" s="269"/>
      <c r="AC862" s="269"/>
      <c r="AD862" s="269"/>
      <c r="AE862" s="269"/>
      <c r="AF862" s="269"/>
      <c r="AG862" s="269"/>
      <c r="AH862" s="269"/>
      <c r="AI862" s="259"/>
    </row>
    <row r="863" spans="7:35" ht="15">
      <c r="G863" s="257"/>
      <c r="H863" s="258"/>
      <c r="I863" s="258"/>
      <c r="J863" s="258"/>
      <c r="K863" s="259"/>
      <c r="L863" s="259"/>
      <c r="M863" s="260"/>
      <c r="N863" s="260"/>
      <c r="O863" s="260"/>
      <c r="P863" s="260"/>
      <c r="Q863" s="260"/>
      <c r="R863" s="260"/>
      <c r="S863" s="260"/>
      <c r="T863" s="260"/>
      <c r="U863" s="260"/>
      <c r="V863" s="260"/>
      <c r="W863" s="260"/>
      <c r="X863" s="260"/>
      <c r="Y863" s="260"/>
      <c r="Z863" s="260"/>
      <c r="AA863" s="260"/>
      <c r="AB863" s="260"/>
      <c r="AC863" s="260"/>
      <c r="AD863" s="260"/>
      <c r="AE863" s="260"/>
      <c r="AF863" s="260"/>
      <c r="AG863" s="259"/>
      <c r="AH863" s="259"/>
      <c r="AI863" s="259"/>
    </row>
    <row r="864" spans="7:35" ht="15">
      <c r="G864" s="257"/>
      <c r="H864" s="258"/>
      <c r="I864" s="258"/>
      <c r="J864" s="258"/>
      <c r="K864" s="259"/>
      <c r="L864" s="259"/>
      <c r="M864" s="260"/>
      <c r="N864" s="278"/>
      <c r="O864" s="278"/>
      <c r="P864" s="278"/>
      <c r="Q864" s="278"/>
      <c r="R864" s="278"/>
      <c r="S864" s="278"/>
      <c r="T864" s="278"/>
      <c r="U864" s="278"/>
      <c r="V864" s="278"/>
      <c r="W864" s="278"/>
      <c r="X864" s="278"/>
      <c r="Y864" s="278"/>
      <c r="Z864" s="278"/>
      <c r="AA864" s="278"/>
      <c r="AB864" s="278"/>
      <c r="AC864" s="278"/>
      <c r="AD864" s="278"/>
      <c r="AE864" s="278"/>
      <c r="AF864" s="278"/>
      <c r="AG864" s="269"/>
      <c r="AH864" s="269"/>
      <c r="AI864" s="259"/>
    </row>
    <row r="865" spans="7:35" ht="15">
      <c r="G865" s="257"/>
      <c r="H865" s="258"/>
      <c r="I865" s="258"/>
      <c r="J865" s="258"/>
      <c r="K865" s="268"/>
      <c r="L865" s="260"/>
      <c r="M865" s="260"/>
      <c r="N865" s="269"/>
      <c r="O865" s="269"/>
      <c r="P865" s="269"/>
      <c r="Q865" s="269"/>
      <c r="R865" s="269"/>
      <c r="S865" s="269"/>
      <c r="T865" s="269"/>
      <c r="U865" s="269"/>
      <c r="V865" s="269"/>
      <c r="W865" s="269"/>
      <c r="X865" s="269"/>
      <c r="Y865" s="269"/>
      <c r="Z865" s="269"/>
      <c r="AA865" s="269"/>
      <c r="AB865" s="269"/>
      <c r="AC865" s="269"/>
      <c r="AD865" s="269"/>
      <c r="AE865" s="269"/>
      <c r="AF865" s="269"/>
      <c r="AG865" s="269"/>
      <c r="AH865" s="269"/>
      <c r="AI865" s="259"/>
    </row>
    <row r="866" spans="7:35" ht="15">
      <c r="G866" s="257"/>
      <c r="H866" s="258"/>
      <c r="I866" s="258"/>
      <c r="J866" s="258"/>
      <c r="K866" s="268"/>
      <c r="L866" s="260"/>
      <c r="M866" s="260"/>
      <c r="N866" s="269"/>
      <c r="O866" s="269"/>
      <c r="P866" s="269"/>
      <c r="Q866" s="269"/>
      <c r="R866" s="269"/>
      <c r="S866" s="269"/>
      <c r="T866" s="269"/>
      <c r="U866" s="269"/>
      <c r="V866" s="269"/>
      <c r="W866" s="269"/>
      <c r="X866" s="269"/>
      <c r="Y866" s="269"/>
      <c r="Z866" s="269"/>
      <c r="AA866" s="269"/>
      <c r="AB866" s="269"/>
      <c r="AC866" s="269"/>
      <c r="AD866" s="269"/>
      <c r="AE866" s="269"/>
      <c r="AF866" s="269"/>
      <c r="AG866" s="269"/>
      <c r="AH866" s="269"/>
      <c r="AI866" s="259"/>
    </row>
    <row r="867" spans="7:35" ht="15">
      <c r="G867" s="257"/>
      <c r="H867" s="258"/>
      <c r="I867" s="258"/>
      <c r="J867" s="258"/>
      <c r="K867" s="268"/>
      <c r="L867" s="260"/>
      <c r="M867" s="260"/>
      <c r="N867" s="269"/>
      <c r="O867" s="269"/>
      <c r="P867" s="269"/>
      <c r="Q867" s="269"/>
      <c r="R867" s="269"/>
      <c r="S867" s="269"/>
      <c r="T867" s="269"/>
      <c r="U867" s="269"/>
      <c r="V867" s="269"/>
      <c r="W867" s="269"/>
      <c r="X867" s="269"/>
      <c r="Y867" s="269"/>
      <c r="Z867" s="269"/>
      <c r="AA867" s="269"/>
      <c r="AB867" s="269"/>
      <c r="AC867" s="269"/>
      <c r="AD867" s="269"/>
      <c r="AE867" s="269"/>
      <c r="AF867" s="269"/>
      <c r="AG867" s="269"/>
      <c r="AH867" s="269"/>
      <c r="AI867" s="259"/>
    </row>
    <row r="868" spans="7:35" ht="15">
      <c r="G868" s="257"/>
      <c r="H868" s="258"/>
      <c r="I868" s="258"/>
      <c r="J868" s="258"/>
      <c r="K868" s="268"/>
      <c r="L868" s="260"/>
      <c r="M868" s="260"/>
      <c r="N868" s="269"/>
      <c r="O868" s="269"/>
      <c r="P868" s="269"/>
      <c r="Q868" s="269"/>
      <c r="R868" s="269"/>
      <c r="S868" s="269"/>
      <c r="T868" s="269"/>
      <c r="U868" s="269"/>
      <c r="V868" s="269"/>
      <c r="W868" s="269"/>
      <c r="X868" s="269"/>
      <c r="Y868" s="269"/>
      <c r="Z868" s="269"/>
      <c r="AA868" s="269"/>
      <c r="AB868" s="269"/>
      <c r="AC868" s="269"/>
      <c r="AD868" s="269"/>
      <c r="AE868" s="269"/>
      <c r="AF868" s="269"/>
      <c r="AG868" s="269"/>
      <c r="AH868" s="269"/>
      <c r="AI868" s="259"/>
    </row>
    <row r="869" spans="7:35" ht="15">
      <c r="G869" s="257"/>
      <c r="H869" s="258"/>
      <c r="I869" s="258"/>
      <c r="J869" s="258"/>
      <c r="K869" s="268"/>
      <c r="L869" s="260"/>
      <c r="M869" s="260"/>
      <c r="N869" s="269"/>
      <c r="O869" s="269"/>
      <c r="P869" s="269"/>
      <c r="Q869" s="269"/>
      <c r="R869" s="269"/>
      <c r="S869" s="269"/>
      <c r="T869" s="269"/>
      <c r="U869" s="269"/>
      <c r="V869" s="269"/>
      <c r="W869" s="269"/>
      <c r="X869" s="269"/>
      <c r="Y869" s="269"/>
      <c r="Z869" s="269"/>
      <c r="AA869" s="269"/>
      <c r="AB869" s="269"/>
      <c r="AC869" s="269"/>
      <c r="AD869" s="269"/>
      <c r="AE869" s="269"/>
      <c r="AF869" s="269"/>
      <c r="AG869" s="269"/>
      <c r="AH869" s="269"/>
      <c r="AI869" s="259"/>
    </row>
    <row r="870" spans="7:35" ht="15">
      <c r="G870" s="257"/>
      <c r="H870" s="258"/>
      <c r="I870" s="258"/>
      <c r="J870" s="258"/>
      <c r="K870" s="268"/>
      <c r="L870" s="260"/>
      <c r="M870" s="260"/>
      <c r="N870" s="269"/>
      <c r="O870" s="269"/>
      <c r="P870" s="269"/>
      <c r="Q870" s="269"/>
      <c r="R870" s="269"/>
      <c r="S870" s="269"/>
      <c r="T870" s="269"/>
      <c r="U870" s="269"/>
      <c r="V870" s="269"/>
      <c r="W870" s="269"/>
      <c r="X870" s="269"/>
      <c r="Y870" s="269"/>
      <c r="Z870" s="269"/>
      <c r="AA870" s="269"/>
      <c r="AB870" s="269"/>
      <c r="AC870" s="269"/>
      <c r="AD870" s="269"/>
      <c r="AE870" s="269"/>
      <c r="AF870" s="269"/>
      <c r="AG870" s="269"/>
      <c r="AH870" s="269"/>
      <c r="AI870" s="259"/>
    </row>
    <row r="871" spans="7:35" ht="15">
      <c r="G871" s="257"/>
      <c r="H871" s="258"/>
      <c r="I871" s="258"/>
      <c r="J871" s="258"/>
      <c r="K871" s="268"/>
      <c r="L871" s="260"/>
      <c r="M871" s="260"/>
      <c r="N871" s="269"/>
      <c r="O871" s="269"/>
      <c r="P871" s="269"/>
      <c r="Q871" s="269"/>
      <c r="R871" s="269"/>
      <c r="S871" s="269"/>
      <c r="T871" s="269"/>
      <c r="U871" s="269"/>
      <c r="V871" s="269"/>
      <c r="W871" s="269"/>
      <c r="X871" s="269"/>
      <c r="Y871" s="269"/>
      <c r="Z871" s="269"/>
      <c r="AA871" s="269"/>
      <c r="AB871" s="269"/>
      <c r="AC871" s="269"/>
      <c r="AD871" s="269"/>
      <c r="AE871" s="269"/>
      <c r="AF871" s="269"/>
      <c r="AG871" s="269"/>
      <c r="AH871" s="269"/>
      <c r="AI871" s="259"/>
    </row>
    <row r="872" spans="7:35" ht="15">
      <c r="G872" s="257"/>
      <c r="H872" s="258"/>
      <c r="I872" s="258"/>
      <c r="J872" s="258"/>
      <c r="K872" s="268"/>
      <c r="L872" s="260"/>
      <c r="M872" s="260"/>
      <c r="N872" s="269"/>
      <c r="O872" s="269"/>
      <c r="P872" s="269"/>
      <c r="Q872" s="269"/>
      <c r="R872" s="269"/>
      <c r="S872" s="269"/>
      <c r="T872" s="269"/>
      <c r="U872" s="269"/>
      <c r="V872" s="269"/>
      <c r="W872" s="269"/>
      <c r="X872" s="269"/>
      <c r="Y872" s="269"/>
      <c r="Z872" s="269"/>
      <c r="AA872" s="269"/>
      <c r="AB872" s="269"/>
      <c r="AC872" s="269"/>
      <c r="AD872" s="269"/>
      <c r="AE872" s="269"/>
      <c r="AF872" s="269"/>
      <c r="AG872" s="269"/>
      <c r="AH872" s="269"/>
      <c r="AI872" s="259"/>
    </row>
    <row r="873" spans="7:35" ht="15">
      <c r="G873" s="257"/>
      <c r="H873" s="258"/>
      <c r="I873" s="258"/>
      <c r="J873" s="258"/>
      <c r="K873" s="268"/>
      <c r="L873" s="260"/>
      <c r="M873" s="272"/>
      <c r="N873" s="269"/>
      <c r="O873" s="269"/>
      <c r="P873" s="269"/>
      <c r="Q873" s="269"/>
      <c r="R873" s="269"/>
      <c r="S873" s="269"/>
      <c r="T873" s="269"/>
      <c r="U873" s="269"/>
      <c r="V873" s="269"/>
      <c r="W873" s="269"/>
      <c r="X873" s="269"/>
      <c r="Y873" s="269"/>
      <c r="Z873" s="269"/>
      <c r="AA873" s="269"/>
      <c r="AB873" s="269"/>
      <c r="AC873" s="269"/>
      <c r="AD873" s="269"/>
      <c r="AE873" s="269"/>
      <c r="AF873" s="269"/>
      <c r="AG873" s="269"/>
      <c r="AH873" s="269"/>
      <c r="AI873" s="259"/>
    </row>
    <row r="874" spans="7:35" ht="15">
      <c r="G874" s="257"/>
      <c r="H874" s="258"/>
      <c r="I874" s="258"/>
      <c r="J874" s="258"/>
      <c r="K874" s="268"/>
      <c r="L874" s="260"/>
      <c r="M874" s="272"/>
      <c r="N874" s="269"/>
      <c r="O874" s="269"/>
      <c r="P874" s="269"/>
      <c r="Q874" s="269"/>
      <c r="R874" s="269"/>
      <c r="S874" s="269"/>
      <c r="T874" s="269"/>
      <c r="U874" s="269"/>
      <c r="V874" s="269"/>
      <c r="W874" s="269"/>
      <c r="X874" s="269"/>
      <c r="Y874" s="269"/>
      <c r="Z874" s="269"/>
      <c r="AA874" s="269"/>
      <c r="AB874" s="269"/>
      <c r="AC874" s="269"/>
      <c r="AD874" s="269"/>
      <c r="AE874" s="269"/>
      <c r="AF874" s="269"/>
      <c r="AG874" s="269"/>
      <c r="AH874" s="269"/>
      <c r="AI874" s="259"/>
    </row>
    <row r="875" spans="7:35" ht="15">
      <c r="G875" s="257"/>
      <c r="H875" s="258"/>
      <c r="I875" s="258"/>
      <c r="J875" s="258"/>
      <c r="K875" s="268"/>
      <c r="L875" s="260"/>
      <c r="M875" s="260"/>
      <c r="N875" s="269"/>
      <c r="O875" s="269"/>
      <c r="P875" s="269"/>
      <c r="Q875" s="269"/>
      <c r="R875" s="269"/>
      <c r="S875" s="269"/>
      <c r="T875" s="269"/>
      <c r="U875" s="269"/>
      <c r="V875" s="269"/>
      <c r="W875" s="269"/>
      <c r="X875" s="269"/>
      <c r="Y875" s="269"/>
      <c r="Z875" s="269"/>
      <c r="AA875" s="269"/>
      <c r="AB875" s="269"/>
      <c r="AC875" s="269"/>
      <c r="AD875" s="269"/>
      <c r="AE875" s="269"/>
      <c r="AF875" s="269"/>
      <c r="AG875" s="269"/>
      <c r="AH875" s="269"/>
      <c r="AI875" s="259"/>
    </row>
    <row r="876" spans="7:35" ht="15">
      <c r="G876" s="257"/>
      <c r="H876" s="258"/>
      <c r="I876" s="258"/>
      <c r="J876" s="258"/>
      <c r="K876" s="268"/>
      <c r="L876" s="260"/>
      <c r="M876" s="260"/>
      <c r="N876" s="269"/>
      <c r="O876" s="269"/>
      <c r="P876" s="269"/>
      <c r="Q876" s="269"/>
      <c r="R876" s="269"/>
      <c r="S876" s="269"/>
      <c r="T876" s="269"/>
      <c r="U876" s="269"/>
      <c r="V876" s="269"/>
      <c r="W876" s="269"/>
      <c r="X876" s="269"/>
      <c r="Y876" s="269"/>
      <c r="Z876" s="269"/>
      <c r="AA876" s="269"/>
      <c r="AB876" s="269"/>
      <c r="AC876" s="269"/>
      <c r="AD876" s="269"/>
      <c r="AE876" s="269"/>
      <c r="AF876" s="269"/>
      <c r="AG876" s="269"/>
      <c r="AH876" s="269"/>
      <c r="AI876" s="259"/>
    </row>
    <row r="877" spans="7:35" ht="15">
      <c r="G877" s="257"/>
      <c r="H877" s="258"/>
      <c r="I877" s="258"/>
      <c r="J877" s="258"/>
      <c r="K877" s="268"/>
      <c r="L877" s="260"/>
      <c r="M877" s="260"/>
      <c r="N877" s="269"/>
      <c r="O877" s="269"/>
      <c r="P877" s="269"/>
      <c r="Q877" s="269"/>
      <c r="R877" s="269"/>
      <c r="S877" s="269"/>
      <c r="T877" s="269"/>
      <c r="U877" s="269"/>
      <c r="V877" s="269"/>
      <c r="W877" s="269"/>
      <c r="X877" s="269"/>
      <c r="Y877" s="269"/>
      <c r="Z877" s="269"/>
      <c r="AA877" s="269"/>
      <c r="AB877" s="269"/>
      <c r="AC877" s="269"/>
      <c r="AD877" s="269"/>
      <c r="AE877" s="269"/>
      <c r="AF877" s="269"/>
      <c r="AG877" s="269"/>
      <c r="AH877" s="269"/>
      <c r="AI877" s="259"/>
    </row>
    <row r="878" spans="7:35" ht="15">
      <c r="G878" s="257"/>
      <c r="H878" s="258"/>
      <c r="I878" s="258"/>
      <c r="J878" s="258"/>
      <c r="K878" s="268"/>
      <c r="L878" s="260"/>
      <c r="M878" s="260"/>
      <c r="N878" s="269"/>
      <c r="O878" s="269"/>
      <c r="P878" s="269"/>
      <c r="Q878" s="269"/>
      <c r="R878" s="269"/>
      <c r="S878" s="269"/>
      <c r="T878" s="269"/>
      <c r="U878" s="269"/>
      <c r="V878" s="269"/>
      <c r="W878" s="269"/>
      <c r="X878" s="269"/>
      <c r="Y878" s="269"/>
      <c r="Z878" s="269"/>
      <c r="AA878" s="269"/>
      <c r="AB878" s="269"/>
      <c r="AC878" s="269"/>
      <c r="AD878" s="269"/>
      <c r="AE878" s="269"/>
      <c r="AF878" s="269"/>
      <c r="AG878" s="269"/>
      <c r="AH878" s="269"/>
      <c r="AI878" s="259"/>
    </row>
    <row r="879" spans="7:35" ht="15">
      <c r="G879" s="257"/>
      <c r="H879" s="258"/>
      <c r="I879" s="258"/>
      <c r="J879" s="258"/>
      <c r="K879" s="268"/>
      <c r="L879" s="260"/>
      <c r="M879" s="260"/>
      <c r="N879" s="269"/>
      <c r="O879" s="269"/>
      <c r="P879" s="269"/>
      <c r="Q879" s="269"/>
      <c r="R879" s="269"/>
      <c r="S879" s="269"/>
      <c r="T879" s="269"/>
      <c r="U879" s="269"/>
      <c r="V879" s="269"/>
      <c r="W879" s="269"/>
      <c r="X879" s="269"/>
      <c r="Y879" s="269"/>
      <c r="Z879" s="269"/>
      <c r="AA879" s="269"/>
      <c r="AB879" s="269"/>
      <c r="AC879" s="269"/>
      <c r="AD879" s="269"/>
      <c r="AE879" s="269"/>
      <c r="AF879" s="269"/>
      <c r="AG879" s="269"/>
      <c r="AH879" s="269"/>
      <c r="AI879" s="259"/>
    </row>
    <row r="880" spans="7:35" ht="15">
      <c r="G880" s="257"/>
      <c r="H880" s="258"/>
      <c r="I880" s="258"/>
      <c r="J880" s="258"/>
      <c r="K880" s="268"/>
      <c r="L880" s="260"/>
      <c r="M880" s="260"/>
      <c r="N880" s="269"/>
      <c r="O880" s="269"/>
      <c r="P880" s="269"/>
      <c r="Q880" s="269"/>
      <c r="R880" s="269"/>
      <c r="S880" s="269"/>
      <c r="T880" s="269"/>
      <c r="U880" s="269"/>
      <c r="V880" s="269"/>
      <c r="W880" s="269"/>
      <c r="X880" s="269"/>
      <c r="Y880" s="269"/>
      <c r="Z880" s="269"/>
      <c r="AA880" s="269"/>
      <c r="AB880" s="269"/>
      <c r="AC880" s="269"/>
      <c r="AD880" s="269"/>
      <c r="AE880" s="269"/>
      <c r="AF880" s="269"/>
      <c r="AG880" s="269"/>
      <c r="AH880" s="269"/>
      <c r="AI880" s="259"/>
    </row>
    <row r="881" spans="7:35" ht="15">
      <c r="G881" s="257"/>
      <c r="H881" s="258"/>
      <c r="I881" s="258"/>
      <c r="J881" s="258"/>
      <c r="K881" s="268"/>
      <c r="L881" s="260"/>
      <c r="M881" s="260"/>
      <c r="N881" s="269"/>
      <c r="O881" s="269"/>
      <c r="P881" s="269"/>
      <c r="Q881" s="269"/>
      <c r="R881" s="269"/>
      <c r="S881" s="269"/>
      <c r="T881" s="269"/>
      <c r="U881" s="269"/>
      <c r="V881" s="269"/>
      <c r="W881" s="269"/>
      <c r="X881" s="269"/>
      <c r="Y881" s="269"/>
      <c r="Z881" s="269"/>
      <c r="AA881" s="269"/>
      <c r="AB881" s="269"/>
      <c r="AC881" s="269"/>
      <c r="AD881" s="269"/>
      <c r="AE881" s="269"/>
      <c r="AF881" s="269"/>
      <c r="AG881" s="269"/>
      <c r="AH881" s="269"/>
      <c r="AI881" s="259"/>
    </row>
    <row r="882" spans="7:35" ht="15">
      <c r="G882" s="257"/>
      <c r="H882" s="258"/>
      <c r="I882" s="258"/>
      <c r="J882" s="258"/>
      <c r="K882" s="268"/>
      <c r="L882" s="260"/>
      <c r="M882" s="260"/>
      <c r="N882" s="269"/>
      <c r="O882" s="269"/>
      <c r="P882" s="269"/>
      <c r="Q882" s="269"/>
      <c r="R882" s="269"/>
      <c r="S882" s="269"/>
      <c r="T882" s="269"/>
      <c r="U882" s="269"/>
      <c r="V882" s="269"/>
      <c r="W882" s="269"/>
      <c r="X882" s="269"/>
      <c r="Y882" s="269"/>
      <c r="Z882" s="269"/>
      <c r="AA882" s="269"/>
      <c r="AB882" s="269"/>
      <c r="AC882" s="269"/>
      <c r="AD882" s="269"/>
      <c r="AE882" s="269"/>
      <c r="AF882" s="269"/>
      <c r="AG882" s="269"/>
      <c r="AH882" s="269"/>
      <c r="AI882" s="259"/>
    </row>
    <row r="883" spans="7:35" ht="15">
      <c r="G883" s="257"/>
      <c r="H883" s="258"/>
      <c r="I883" s="258"/>
      <c r="J883" s="258"/>
      <c r="K883" s="268"/>
      <c r="L883" s="260"/>
      <c r="M883" s="260"/>
      <c r="N883" s="269"/>
      <c r="O883" s="269"/>
      <c r="P883" s="269"/>
      <c r="Q883" s="269"/>
      <c r="R883" s="269"/>
      <c r="S883" s="269"/>
      <c r="T883" s="269"/>
      <c r="U883" s="269"/>
      <c r="V883" s="269"/>
      <c r="W883" s="269"/>
      <c r="X883" s="269"/>
      <c r="Y883" s="269"/>
      <c r="Z883" s="269"/>
      <c r="AA883" s="269"/>
      <c r="AB883" s="269"/>
      <c r="AC883" s="269"/>
      <c r="AD883" s="269"/>
      <c r="AE883" s="269"/>
      <c r="AF883" s="269"/>
      <c r="AG883" s="269"/>
      <c r="AH883" s="269"/>
      <c r="AI883" s="259"/>
    </row>
    <row r="884" spans="7:35" ht="15">
      <c r="G884" s="257"/>
      <c r="H884" s="258"/>
      <c r="I884" s="258"/>
      <c r="J884" s="258"/>
      <c r="K884" s="268"/>
      <c r="L884" s="260"/>
      <c r="M884" s="260"/>
      <c r="N884" s="269"/>
      <c r="O884" s="269"/>
      <c r="P884" s="269"/>
      <c r="Q884" s="269"/>
      <c r="R884" s="269"/>
      <c r="S884" s="269"/>
      <c r="T884" s="269"/>
      <c r="U884" s="269"/>
      <c r="V884" s="269"/>
      <c r="W884" s="269"/>
      <c r="X884" s="269"/>
      <c r="Y884" s="269"/>
      <c r="Z884" s="269"/>
      <c r="AA884" s="269"/>
      <c r="AB884" s="269"/>
      <c r="AC884" s="269"/>
      <c r="AD884" s="269"/>
      <c r="AE884" s="269"/>
      <c r="AF884" s="269"/>
      <c r="AG884" s="269"/>
      <c r="AH884" s="269"/>
      <c r="AI884" s="259"/>
    </row>
    <row r="885" spans="8:35" ht="15">
      <c r="H885" s="259"/>
      <c r="I885" s="259"/>
      <c r="J885" s="259"/>
      <c r="K885" s="259"/>
      <c r="L885" s="259"/>
      <c r="M885" s="259"/>
      <c r="N885" s="259"/>
      <c r="O885" s="259"/>
      <c r="P885" s="259"/>
      <c r="Q885" s="259"/>
      <c r="R885" s="259"/>
      <c r="S885" s="259"/>
      <c r="T885" s="259"/>
      <c r="U885" s="259"/>
      <c r="V885" s="259"/>
      <c r="W885" s="259"/>
      <c r="X885" s="259"/>
      <c r="Y885" s="259"/>
      <c r="Z885" s="259"/>
      <c r="AA885" s="259"/>
      <c r="AB885" s="259"/>
      <c r="AC885" s="259"/>
      <c r="AD885" s="259"/>
      <c r="AE885" s="259"/>
      <c r="AF885" s="259"/>
      <c r="AG885" s="259"/>
      <c r="AH885" s="259"/>
      <c r="AI885" s="259"/>
    </row>
    <row r="886" spans="8:35" ht="15">
      <c r="H886" s="259"/>
      <c r="I886" s="259"/>
      <c r="J886" s="259"/>
      <c r="K886" s="259"/>
      <c r="L886" s="259"/>
      <c r="M886" s="259"/>
      <c r="N886" s="259"/>
      <c r="O886" s="259"/>
      <c r="P886" s="259"/>
      <c r="Q886" s="259"/>
      <c r="R886" s="259"/>
      <c r="S886" s="259"/>
      <c r="T886" s="259"/>
      <c r="U886" s="259"/>
      <c r="V886" s="259"/>
      <c r="W886" s="259"/>
      <c r="X886" s="259"/>
      <c r="Y886" s="259"/>
      <c r="Z886" s="259"/>
      <c r="AA886" s="259"/>
      <c r="AB886" s="259"/>
      <c r="AC886" s="259"/>
      <c r="AD886" s="259"/>
      <c r="AE886" s="259"/>
      <c r="AF886" s="259"/>
      <c r="AG886" s="259"/>
      <c r="AH886" s="259"/>
      <c r="AI886" s="259"/>
    </row>
    <row r="887" spans="8:35" ht="15">
      <c r="H887" s="259"/>
      <c r="I887" s="259"/>
      <c r="J887" s="259"/>
      <c r="K887" s="259"/>
      <c r="L887" s="259"/>
      <c r="M887" s="259"/>
      <c r="N887" s="259"/>
      <c r="O887" s="259"/>
      <c r="P887" s="259"/>
      <c r="Q887" s="259"/>
      <c r="R887" s="259"/>
      <c r="S887" s="259"/>
      <c r="T887" s="259"/>
      <c r="U887" s="259"/>
      <c r="V887" s="259"/>
      <c r="W887" s="259"/>
      <c r="X887" s="259"/>
      <c r="Y887" s="259"/>
      <c r="Z887" s="259"/>
      <c r="AA887" s="259"/>
      <c r="AB887" s="259"/>
      <c r="AC887" s="259"/>
      <c r="AD887" s="259"/>
      <c r="AE887" s="259"/>
      <c r="AF887" s="259"/>
      <c r="AG887" s="259"/>
      <c r="AH887" s="259"/>
      <c r="AI887" s="259"/>
    </row>
    <row r="888" spans="8:35" ht="15">
      <c r="H888" s="259"/>
      <c r="I888" s="259"/>
      <c r="J888" s="259"/>
      <c r="K888" s="259"/>
      <c r="L888" s="259"/>
      <c r="M888" s="259"/>
      <c r="N888" s="259"/>
      <c r="O888" s="259"/>
      <c r="P888" s="259"/>
      <c r="Q888" s="259"/>
      <c r="R888" s="259"/>
      <c r="S888" s="259"/>
      <c r="T888" s="259"/>
      <c r="U888" s="259"/>
      <c r="V888" s="259"/>
      <c r="W888" s="259"/>
      <c r="X888" s="259"/>
      <c r="Y888" s="259"/>
      <c r="Z888" s="259"/>
      <c r="AA888" s="259"/>
      <c r="AB888" s="259"/>
      <c r="AC888" s="259"/>
      <c r="AD888" s="259"/>
      <c r="AE888" s="259"/>
      <c r="AF888" s="259"/>
      <c r="AG888" s="259"/>
      <c r="AH888" s="259"/>
      <c r="AI888" s="259"/>
    </row>
    <row r="889" spans="8:35" ht="15">
      <c r="H889" s="259"/>
      <c r="I889" s="259"/>
      <c r="J889" s="259"/>
      <c r="K889" s="259"/>
      <c r="L889" s="259"/>
      <c r="M889" s="259"/>
      <c r="N889" s="259"/>
      <c r="O889" s="259"/>
      <c r="P889" s="259"/>
      <c r="Q889" s="259"/>
      <c r="R889" s="259"/>
      <c r="S889" s="259"/>
      <c r="T889" s="259"/>
      <c r="U889" s="259"/>
      <c r="V889" s="259"/>
      <c r="W889" s="259"/>
      <c r="X889" s="259"/>
      <c r="Y889" s="259"/>
      <c r="Z889" s="259"/>
      <c r="AA889" s="259"/>
      <c r="AB889" s="259"/>
      <c r="AC889" s="259"/>
      <c r="AD889" s="259"/>
      <c r="AE889" s="259"/>
      <c r="AF889" s="259"/>
      <c r="AG889" s="259"/>
      <c r="AH889" s="259"/>
      <c r="AI889" s="259"/>
    </row>
    <row r="890" spans="8:35" ht="15">
      <c r="H890" s="259"/>
      <c r="I890" s="259"/>
      <c r="J890" s="259"/>
      <c r="K890" s="259"/>
      <c r="L890" s="259"/>
      <c r="M890" s="259"/>
      <c r="N890" s="259"/>
      <c r="O890" s="259"/>
      <c r="P890" s="259"/>
      <c r="Q890" s="259"/>
      <c r="R890" s="259"/>
      <c r="S890" s="259"/>
      <c r="T890" s="259"/>
      <c r="U890" s="259"/>
      <c r="V890" s="259"/>
      <c r="W890" s="259"/>
      <c r="X890" s="259"/>
      <c r="Y890" s="259"/>
      <c r="Z890" s="259"/>
      <c r="AA890" s="259"/>
      <c r="AB890" s="259"/>
      <c r="AC890" s="259"/>
      <c r="AD890" s="259"/>
      <c r="AE890" s="259"/>
      <c r="AF890" s="259"/>
      <c r="AG890" s="259"/>
      <c r="AH890" s="259"/>
      <c r="AI890" s="259"/>
    </row>
    <row r="891" spans="8:35" ht="15">
      <c r="H891" s="259"/>
      <c r="I891" s="259"/>
      <c r="J891" s="259"/>
      <c r="K891" s="259"/>
      <c r="L891" s="259"/>
      <c r="M891" s="259"/>
      <c r="N891" s="259"/>
      <c r="O891" s="259"/>
      <c r="P891" s="259"/>
      <c r="Q891" s="259"/>
      <c r="R891" s="259"/>
      <c r="S891" s="259"/>
      <c r="T891" s="259"/>
      <c r="U891" s="259"/>
      <c r="V891" s="259"/>
      <c r="W891" s="259"/>
      <c r="X891" s="259"/>
      <c r="Y891" s="259"/>
      <c r="Z891" s="259"/>
      <c r="AA891" s="259"/>
      <c r="AB891" s="259"/>
      <c r="AC891" s="259"/>
      <c r="AD891" s="259"/>
      <c r="AE891" s="259"/>
      <c r="AF891" s="259"/>
      <c r="AG891" s="259"/>
      <c r="AH891" s="259"/>
      <c r="AI891" s="259"/>
    </row>
    <row r="892" spans="8:35" ht="15">
      <c r="H892" s="259"/>
      <c r="I892" s="259"/>
      <c r="J892" s="259"/>
      <c r="K892" s="259"/>
      <c r="L892" s="259"/>
      <c r="M892" s="259"/>
      <c r="N892" s="259"/>
      <c r="O892" s="259"/>
      <c r="P892" s="259"/>
      <c r="Q892" s="259"/>
      <c r="R892" s="259"/>
      <c r="S892" s="259"/>
      <c r="T892" s="259"/>
      <c r="U892" s="259"/>
      <c r="V892" s="259"/>
      <c r="W892" s="259"/>
      <c r="X892" s="259"/>
      <c r="Y892" s="259"/>
      <c r="Z892" s="259"/>
      <c r="AA892" s="259"/>
      <c r="AB892" s="259"/>
      <c r="AC892" s="259"/>
      <c r="AD892" s="259"/>
      <c r="AE892" s="259"/>
      <c r="AF892" s="259"/>
      <c r="AG892" s="259"/>
      <c r="AH892" s="259"/>
      <c r="AI892" s="259"/>
    </row>
    <row r="893" spans="8:35" ht="15">
      <c r="H893" s="259"/>
      <c r="I893" s="259"/>
      <c r="J893" s="259"/>
      <c r="K893" s="259"/>
      <c r="L893" s="259"/>
      <c r="M893" s="259"/>
      <c r="N893" s="259"/>
      <c r="O893" s="259"/>
      <c r="P893" s="259"/>
      <c r="Q893" s="259"/>
      <c r="R893" s="259"/>
      <c r="S893" s="259"/>
      <c r="T893" s="259"/>
      <c r="U893" s="259"/>
      <c r="V893" s="259"/>
      <c r="W893" s="259"/>
      <c r="X893" s="259"/>
      <c r="Y893" s="259"/>
      <c r="Z893" s="259"/>
      <c r="AA893" s="259"/>
      <c r="AB893" s="259"/>
      <c r="AC893" s="259"/>
      <c r="AD893" s="259"/>
      <c r="AE893" s="259"/>
      <c r="AF893" s="259"/>
      <c r="AG893" s="259"/>
      <c r="AH893" s="259"/>
      <c r="AI893" s="259"/>
    </row>
    <row r="894" spans="8:35" ht="15">
      <c r="H894" s="259"/>
      <c r="I894" s="259"/>
      <c r="J894" s="259"/>
      <c r="K894" s="259"/>
      <c r="L894" s="259"/>
      <c r="M894" s="259"/>
      <c r="N894" s="259"/>
      <c r="O894" s="259"/>
      <c r="P894" s="259"/>
      <c r="Q894" s="259"/>
      <c r="R894" s="259"/>
      <c r="S894" s="259"/>
      <c r="T894" s="259"/>
      <c r="U894" s="259"/>
      <c r="V894" s="259"/>
      <c r="W894" s="259"/>
      <c r="X894" s="259"/>
      <c r="Y894" s="259"/>
      <c r="Z894" s="259"/>
      <c r="AA894" s="259"/>
      <c r="AB894" s="259"/>
      <c r="AC894" s="259"/>
      <c r="AD894" s="259"/>
      <c r="AE894" s="259"/>
      <c r="AF894" s="259"/>
      <c r="AG894" s="259"/>
      <c r="AH894" s="259"/>
      <c r="AI894" s="259"/>
    </row>
    <row r="895" spans="8:35" ht="15">
      <c r="H895" s="259"/>
      <c r="I895" s="259"/>
      <c r="J895" s="259"/>
      <c r="K895" s="259"/>
      <c r="L895" s="259"/>
      <c r="M895" s="259"/>
      <c r="N895" s="259"/>
      <c r="O895" s="259"/>
      <c r="P895" s="259"/>
      <c r="Q895" s="259"/>
      <c r="R895" s="259"/>
      <c r="S895" s="259"/>
      <c r="T895" s="259"/>
      <c r="U895" s="259"/>
      <c r="V895" s="259"/>
      <c r="W895" s="259"/>
      <c r="X895" s="259"/>
      <c r="Y895" s="259"/>
      <c r="Z895" s="259"/>
      <c r="AA895" s="259"/>
      <c r="AB895" s="259"/>
      <c r="AC895" s="259"/>
      <c r="AD895" s="259"/>
      <c r="AE895" s="259"/>
      <c r="AF895" s="259"/>
      <c r="AG895" s="259"/>
      <c r="AH895" s="259"/>
      <c r="AI895" s="259"/>
    </row>
    <row r="896" spans="8:35" ht="15">
      <c r="H896" s="259"/>
      <c r="I896" s="259"/>
      <c r="J896" s="259"/>
      <c r="K896" s="259"/>
      <c r="L896" s="259"/>
      <c r="M896" s="259"/>
      <c r="N896" s="259"/>
      <c r="O896" s="259"/>
      <c r="P896" s="259"/>
      <c r="Q896" s="259"/>
      <c r="R896" s="259"/>
      <c r="S896" s="259"/>
      <c r="T896" s="259"/>
      <c r="U896" s="259"/>
      <c r="V896" s="259"/>
      <c r="W896" s="259"/>
      <c r="X896" s="259"/>
      <c r="Y896" s="259"/>
      <c r="Z896" s="259"/>
      <c r="AA896" s="259"/>
      <c r="AB896" s="259"/>
      <c r="AC896" s="259"/>
      <c r="AD896" s="259"/>
      <c r="AE896" s="259"/>
      <c r="AF896" s="259"/>
      <c r="AG896" s="259"/>
      <c r="AH896" s="259"/>
      <c r="AI896" s="259"/>
    </row>
    <row r="897" spans="8:35" ht="15">
      <c r="H897" s="259"/>
      <c r="I897" s="259"/>
      <c r="J897" s="259"/>
      <c r="K897" s="259"/>
      <c r="L897" s="259"/>
      <c r="M897" s="259"/>
      <c r="N897" s="259"/>
      <c r="O897" s="259"/>
      <c r="P897" s="259"/>
      <c r="Q897" s="259"/>
      <c r="R897" s="259"/>
      <c r="S897" s="259"/>
      <c r="T897" s="259"/>
      <c r="U897" s="259"/>
      <c r="V897" s="259"/>
      <c r="W897" s="259"/>
      <c r="X897" s="259"/>
      <c r="Y897" s="259"/>
      <c r="Z897" s="259"/>
      <c r="AA897" s="259"/>
      <c r="AB897" s="259"/>
      <c r="AC897" s="259"/>
      <c r="AD897" s="259"/>
      <c r="AE897" s="259"/>
      <c r="AF897" s="259"/>
      <c r="AG897" s="259"/>
      <c r="AH897" s="259"/>
      <c r="AI897" s="259"/>
    </row>
    <row r="898" spans="8:35" ht="15">
      <c r="H898" s="259"/>
      <c r="I898" s="259"/>
      <c r="J898" s="259"/>
      <c r="K898" s="259"/>
      <c r="L898" s="259"/>
      <c r="M898" s="259"/>
      <c r="N898" s="259"/>
      <c r="O898" s="259"/>
      <c r="P898" s="259"/>
      <c r="Q898" s="259"/>
      <c r="R898" s="259"/>
      <c r="S898" s="259"/>
      <c r="T898" s="259"/>
      <c r="U898" s="259"/>
      <c r="V898" s="259"/>
      <c r="W898" s="259"/>
      <c r="X898" s="259"/>
      <c r="Y898" s="259"/>
      <c r="Z898" s="259"/>
      <c r="AA898" s="259"/>
      <c r="AB898" s="259"/>
      <c r="AC898" s="259"/>
      <c r="AD898" s="259"/>
      <c r="AE898" s="259"/>
      <c r="AF898" s="259"/>
      <c r="AG898" s="259"/>
      <c r="AH898" s="259"/>
      <c r="AI898" s="259"/>
    </row>
    <row r="899" spans="8:35" ht="15">
      <c r="H899" s="259"/>
      <c r="I899" s="259"/>
      <c r="J899" s="259"/>
      <c r="K899" s="259"/>
      <c r="L899" s="259"/>
      <c r="M899" s="259"/>
      <c r="N899" s="259"/>
      <c r="O899" s="259"/>
      <c r="P899" s="259"/>
      <c r="Q899" s="259"/>
      <c r="R899" s="259"/>
      <c r="S899" s="259"/>
      <c r="T899" s="259"/>
      <c r="U899" s="259"/>
      <c r="V899" s="259"/>
      <c r="W899" s="259"/>
      <c r="X899" s="259"/>
      <c r="Y899" s="259"/>
      <c r="Z899" s="259"/>
      <c r="AA899" s="259"/>
      <c r="AB899" s="259"/>
      <c r="AC899" s="259"/>
      <c r="AD899" s="259"/>
      <c r="AE899" s="259"/>
      <c r="AF899" s="259"/>
      <c r="AG899" s="259"/>
      <c r="AH899" s="259"/>
      <c r="AI899" s="259"/>
    </row>
  </sheetData>
  <sheetProtection formatCells="0" selectLockedCells="1"/>
  <mergeCells count="167">
    <mergeCell ref="A85:E85"/>
    <mergeCell ref="A86:E86"/>
    <mergeCell ref="A87:E87"/>
    <mergeCell ref="A88:E88"/>
    <mergeCell ref="A89:E89"/>
    <mergeCell ref="A95:E95"/>
    <mergeCell ref="A96:E96"/>
    <mergeCell ref="A97:E97"/>
    <mergeCell ref="A98:E98"/>
    <mergeCell ref="A99:E99"/>
    <mergeCell ref="A90:E90"/>
    <mergeCell ref="A91:E91"/>
    <mergeCell ref="A92:E92"/>
    <mergeCell ref="A93:E93"/>
    <mergeCell ref="A94:E94"/>
    <mergeCell ref="A108:E108"/>
    <mergeCell ref="A109:E109"/>
    <mergeCell ref="A111:E111"/>
    <mergeCell ref="A112:E112"/>
    <mergeCell ref="A113:E113"/>
    <mergeCell ref="A114:E114"/>
    <mergeCell ref="A100:E100"/>
    <mergeCell ref="A101:E101"/>
    <mergeCell ref="A102:E102"/>
    <mergeCell ref="A103:E103"/>
    <mergeCell ref="A104:E104"/>
    <mergeCell ref="A132:E132"/>
    <mergeCell ref="A131:E131"/>
    <mergeCell ref="A120:E120"/>
    <mergeCell ref="A121:E121"/>
    <mergeCell ref="A122:E122"/>
    <mergeCell ref="A105:E105"/>
    <mergeCell ref="A106:E106"/>
    <mergeCell ref="A107:E107"/>
    <mergeCell ref="A133:E133"/>
    <mergeCell ref="A134:E134"/>
    <mergeCell ref="A125:E125"/>
    <mergeCell ref="A126:E126"/>
    <mergeCell ref="A127:E127"/>
    <mergeCell ref="A128:E128"/>
    <mergeCell ref="A129:E129"/>
    <mergeCell ref="A67:E67"/>
    <mergeCell ref="A68:E68"/>
    <mergeCell ref="A69:E69"/>
    <mergeCell ref="A80:E80"/>
    <mergeCell ref="A81:E81"/>
    <mergeCell ref="A82:E82"/>
    <mergeCell ref="A83:E83"/>
    <mergeCell ref="A84:E84"/>
    <mergeCell ref="A75:E75"/>
    <mergeCell ref="A76:E76"/>
    <mergeCell ref="A77:E77"/>
    <mergeCell ref="A78:E78"/>
    <mergeCell ref="A79:E79"/>
    <mergeCell ref="A118:E118"/>
    <mergeCell ref="A119:E119"/>
    <mergeCell ref="A110:E110"/>
    <mergeCell ref="A130:E130"/>
    <mergeCell ref="A42:E42"/>
    <mergeCell ref="A43:E43"/>
    <mergeCell ref="A44:E44"/>
    <mergeCell ref="A50:E50"/>
    <mergeCell ref="A51:E51"/>
    <mergeCell ref="A55:E55"/>
    <mergeCell ref="A39:E39"/>
    <mergeCell ref="A40:E40"/>
    <mergeCell ref="A41:E41"/>
    <mergeCell ref="A45:E45"/>
    <mergeCell ref="A46:E46"/>
    <mergeCell ref="A47:E47"/>
    <mergeCell ref="A48:E48"/>
    <mergeCell ref="A49:E49"/>
    <mergeCell ref="A52:E52"/>
    <mergeCell ref="A53:E53"/>
    <mergeCell ref="A135:E135"/>
    <mergeCell ref="A136:E136"/>
    <mergeCell ref="A54:E54"/>
    <mergeCell ref="A62:E62"/>
    <mergeCell ref="A63:E63"/>
    <mergeCell ref="A64:E64"/>
    <mergeCell ref="A56:E56"/>
    <mergeCell ref="A57:E57"/>
    <mergeCell ref="A58:E58"/>
    <mergeCell ref="A59:E59"/>
    <mergeCell ref="A70:E70"/>
    <mergeCell ref="A71:E71"/>
    <mergeCell ref="A72:E72"/>
    <mergeCell ref="A73:E73"/>
    <mergeCell ref="A74:E74"/>
    <mergeCell ref="A65:E65"/>
    <mergeCell ref="A66:E66"/>
    <mergeCell ref="A60:E60"/>
    <mergeCell ref="A61:E61"/>
    <mergeCell ref="A123:E123"/>
    <mergeCell ref="A124:E124"/>
    <mergeCell ref="A115:E115"/>
    <mergeCell ref="A116:E116"/>
    <mergeCell ref="A117:E117"/>
    <mergeCell ref="A137:E137"/>
    <mergeCell ref="A138:E138"/>
    <mergeCell ref="A139:E139"/>
    <mergeCell ref="A140:E140"/>
    <mergeCell ref="A141:E141"/>
    <mergeCell ref="A142:E142"/>
    <mergeCell ref="A143:E143"/>
    <mergeCell ref="A144:E144"/>
    <mergeCell ref="A145:E145"/>
    <mergeCell ref="A146:E146"/>
    <mergeCell ref="A147:E147"/>
    <mergeCell ref="A148:E148"/>
    <mergeCell ref="A149:E149"/>
    <mergeCell ref="A150:E150"/>
    <mergeCell ref="A151:E151"/>
    <mergeCell ref="A152:E152"/>
    <mergeCell ref="A153:E153"/>
    <mergeCell ref="A154:E154"/>
    <mergeCell ref="A155:E155"/>
    <mergeCell ref="A156:E156"/>
    <mergeCell ref="A157:E157"/>
    <mergeCell ref="A158:E158"/>
    <mergeCell ref="A159:E159"/>
    <mergeCell ref="A160:E160"/>
    <mergeCell ref="A161:E161"/>
    <mergeCell ref="A162:E162"/>
    <mergeCell ref="A163:E163"/>
    <mergeCell ref="A164:E164"/>
    <mergeCell ref="A165:E165"/>
    <mergeCell ref="A166:E166"/>
    <mergeCell ref="A167:E167"/>
    <mergeCell ref="A168:E168"/>
    <mergeCell ref="A169:E169"/>
    <mergeCell ref="A170:E170"/>
    <mergeCell ref="A171:E171"/>
    <mergeCell ref="A172:E172"/>
    <mergeCell ref="A182:E182"/>
    <mergeCell ref="A183:E183"/>
    <mergeCell ref="A184:E184"/>
    <mergeCell ref="A173:E173"/>
    <mergeCell ref="A174:E174"/>
    <mergeCell ref="A175:E175"/>
    <mergeCell ref="A176:E176"/>
    <mergeCell ref="A177:E177"/>
    <mergeCell ref="A178:E178"/>
    <mergeCell ref="A179:E179"/>
    <mergeCell ref="A180:E180"/>
    <mergeCell ref="A181:E181"/>
    <mergeCell ref="A15:E15"/>
    <mergeCell ref="A18:E18"/>
    <mergeCell ref="A20:E20"/>
    <mergeCell ref="A21:E21"/>
    <mergeCell ref="A22:E22"/>
    <mergeCell ref="A23:E23"/>
    <mergeCell ref="A24:E24"/>
    <mergeCell ref="A25:E25"/>
    <mergeCell ref="A26:E26"/>
    <mergeCell ref="A36:E36"/>
    <mergeCell ref="A37:E37"/>
    <mergeCell ref="A38:E38"/>
    <mergeCell ref="A27:E27"/>
    <mergeCell ref="A28:E28"/>
    <mergeCell ref="A29:E29"/>
    <mergeCell ref="A30:E30"/>
    <mergeCell ref="A31:E31"/>
    <mergeCell ref="A32:E32"/>
    <mergeCell ref="A33:E33"/>
    <mergeCell ref="A34:E34"/>
    <mergeCell ref="A35:E35"/>
  </mergeCells>
  <printOptions horizontalCentered="1"/>
  <pageMargins left="0.7" right="0.7" top="0.75" bottom="0.75" header="0.3" footer="0.3"/>
  <pageSetup horizontalDpi="1200" verticalDpi="1200" orientation="portrait" scale="80" r:id="rId3"/>
  <rowBreaks count="3" manualBreakCount="3">
    <brk id="43" max="16383" man="1"/>
    <brk id="86" max="16383" man="1"/>
    <brk id="134"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0]!inserttext2">
                <anchor moveWithCells="1" sizeWithCells="1">
                  <from>
                    <xdr:col>6</xdr:col>
                    <xdr:colOff>28575</xdr:colOff>
                    <xdr:row>21</xdr:row>
                    <xdr:rowOff>57150</xdr:rowOff>
                  </from>
                  <to>
                    <xdr:col>6</xdr:col>
                    <xdr:colOff>1504950</xdr:colOff>
                    <xdr:row>22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2:AH650"/>
  <sheetViews>
    <sheetView view="pageBreakPreview" zoomScale="70" zoomScaleSheetLayoutView="70" workbookViewId="0" topLeftCell="A1">
      <selection activeCell="D39" sqref="D39"/>
    </sheetView>
  </sheetViews>
  <sheetFormatPr defaultColWidth="8.8984375" defaultRowHeight="15"/>
  <cols>
    <col min="1" max="1" width="100.69921875" style="68" customWidth="1"/>
    <col min="2" max="2" width="13.796875" style="68" bestFit="1" customWidth="1"/>
    <col min="3" max="3" width="5.69921875" style="68" customWidth="1"/>
    <col min="4" max="4" width="30.69921875" style="68" customWidth="1"/>
    <col min="5" max="5" width="8.69921875" style="68" customWidth="1"/>
    <col min="6" max="6" width="4.69921875" style="68" customWidth="1"/>
    <col min="7" max="7" width="12.796875" style="68" customWidth="1"/>
    <col min="8" max="9" width="8.8984375" style="68" customWidth="1"/>
    <col min="10" max="10" width="52.19921875" style="68" customWidth="1"/>
    <col min="11" max="33" width="8.8984375" style="68" customWidth="1"/>
    <col min="34" max="16384" width="8.8984375" style="68" customWidth="1"/>
  </cols>
  <sheetData>
    <row r="1" ht="15"/>
    <row r="2" spans="2:6" ht="15">
      <c r="B2" s="339"/>
      <c r="C2" s="339"/>
      <c r="E2" s="339"/>
      <c r="F2" s="339"/>
    </row>
    <row r="3" spans="2:6" ht="15">
      <c r="B3" s="339"/>
      <c r="C3" s="339"/>
      <c r="E3" s="339"/>
      <c r="F3" s="339"/>
    </row>
    <row r="4" spans="1:34" ht="15.75">
      <c r="A4" s="293" t="s">
        <v>24</v>
      </c>
      <c r="B4" s="406" t="s">
        <v>207</v>
      </c>
      <c r="C4" s="339"/>
      <c r="E4" s="339"/>
      <c r="F4" s="339"/>
      <c r="G4" s="285"/>
      <c r="H4" s="285"/>
      <c r="I4" s="285"/>
      <c r="J4" s="162"/>
      <c r="K4" s="124"/>
      <c r="L4" s="124"/>
      <c r="M4" s="118"/>
      <c r="N4" s="118"/>
      <c r="O4" s="118"/>
      <c r="P4" s="118"/>
      <c r="Q4" s="118"/>
      <c r="R4" s="118"/>
      <c r="S4" s="118"/>
      <c r="T4" s="118"/>
      <c r="U4" s="118"/>
      <c r="V4" s="118"/>
      <c r="W4" s="118"/>
      <c r="X4" s="118"/>
      <c r="Y4" s="118"/>
      <c r="Z4" s="118"/>
      <c r="AA4" s="118"/>
      <c r="AB4" s="118"/>
      <c r="AC4" s="118"/>
      <c r="AD4" s="118"/>
      <c r="AE4" s="118"/>
      <c r="AF4" s="118"/>
      <c r="AG4" s="118"/>
      <c r="AH4" s="79"/>
    </row>
    <row r="5" spans="1:34" ht="15.75">
      <c r="A5" s="293"/>
      <c r="B5" s="407" t="s">
        <v>196</v>
      </c>
      <c r="C5" s="339"/>
      <c r="E5" s="339"/>
      <c r="F5" s="339"/>
      <c r="G5" s="285"/>
      <c r="H5" s="285"/>
      <c r="I5" s="285"/>
      <c r="J5" s="162"/>
      <c r="K5" s="124"/>
      <c r="L5" s="124"/>
      <c r="M5" s="118"/>
      <c r="N5" s="118"/>
      <c r="O5" s="118"/>
      <c r="P5" s="118"/>
      <c r="Q5" s="118"/>
      <c r="R5" s="118"/>
      <c r="S5" s="118"/>
      <c r="T5" s="118"/>
      <c r="U5" s="118"/>
      <c r="V5" s="118"/>
      <c r="W5" s="118"/>
      <c r="X5" s="118"/>
      <c r="Y5" s="118"/>
      <c r="Z5" s="118"/>
      <c r="AA5" s="118"/>
      <c r="AB5" s="118"/>
      <c r="AC5" s="118"/>
      <c r="AD5" s="118"/>
      <c r="AE5" s="118"/>
      <c r="AF5" s="118"/>
      <c r="AG5" s="118"/>
      <c r="AH5" s="79"/>
    </row>
    <row r="6" spans="1:34" ht="15.75">
      <c r="A6" s="294" t="s">
        <v>194</v>
      </c>
      <c r="B6" s="408" t="s">
        <v>197</v>
      </c>
      <c r="C6" s="339"/>
      <c r="G6" s="285"/>
      <c r="H6" s="285"/>
      <c r="I6" s="285"/>
      <c r="J6" s="162"/>
      <c r="K6" s="124"/>
      <c r="L6" s="124"/>
      <c r="M6" s="118"/>
      <c r="N6" s="118"/>
      <c r="O6" s="118"/>
      <c r="P6" s="118"/>
      <c r="Q6" s="118"/>
      <c r="R6" s="118"/>
      <c r="S6" s="118"/>
      <c r="T6" s="118"/>
      <c r="U6" s="118"/>
      <c r="V6" s="118"/>
      <c r="W6" s="118"/>
      <c r="X6" s="118"/>
      <c r="Y6" s="118"/>
      <c r="Z6" s="118"/>
      <c r="AA6" s="118"/>
      <c r="AB6" s="118"/>
      <c r="AC6" s="118"/>
      <c r="AD6" s="118"/>
      <c r="AE6" s="118"/>
      <c r="AF6" s="118"/>
      <c r="AG6" s="118"/>
      <c r="AH6" s="79"/>
    </row>
    <row r="7" spans="1:34" ht="15.75">
      <c r="A7" s="294" t="s">
        <v>196</v>
      </c>
      <c r="B7" s="408" t="s">
        <v>198</v>
      </c>
      <c r="C7" s="339"/>
      <c r="G7" s="285"/>
      <c r="H7" s="285"/>
      <c r="I7" s="285"/>
      <c r="J7" s="162"/>
      <c r="K7" s="124"/>
      <c r="L7" s="124"/>
      <c r="M7" s="118"/>
      <c r="N7" s="118"/>
      <c r="O7" s="118"/>
      <c r="P7" s="118"/>
      <c r="Q7" s="118"/>
      <c r="R7" s="118"/>
      <c r="S7" s="118"/>
      <c r="T7" s="118"/>
      <c r="U7" s="118"/>
      <c r="V7" s="118"/>
      <c r="W7" s="118"/>
      <c r="X7" s="118"/>
      <c r="Y7" s="118"/>
      <c r="Z7" s="118"/>
      <c r="AA7" s="118"/>
      <c r="AB7" s="118"/>
      <c r="AC7" s="118"/>
      <c r="AD7" s="118"/>
      <c r="AE7" s="118"/>
      <c r="AF7" s="118"/>
      <c r="AG7" s="118"/>
      <c r="AH7" s="79"/>
    </row>
    <row r="8" spans="1:34" ht="15.75">
      <c r="A8" s="294" t="s">
        <v>89</v>
      </c>
      <c r="B8" s="408" t="s">
        <v>199</v>
      </c>
      <c r="C8" s="339"/>
      <c r="G8" s="285"/>
      <c r="H8" s="285"/>
      <c r="I8" s="285"/>
      <c r="J8" s="162"/>
      <c r="K8" s="124"/>
      <c r="L8" s="124"/>
      <c r="M8" s="118"/>
      <c r="N8" s="118"/>
      <c r="O8" s="118"/>
      <c r="P8" s="118"/>
      <c r="Q8" s="118"/>
      <c r="R8" s="118"/>
      <c r="S8" s="118"/>
      <c r="T8" s="118"/>
      <c r="U8" s="118"/>
      <c r="V8" s="118"/>
      <c r="W8" s="118"/>
      <c r="X8" s="118"/>
      <c r="Y8" s="118"/>
      <c r="Z8" s="118"/>
      <c r="AA8" s="118"/>
      <c r="AB8" s="118"/>
      <c r="AC8" s="118"/>
      <c r="AD8" s="118"/>
      <c r="AE8" s="118"/>
      <c r="AF8" s="118"/>
      <c r="AG8" s="118"/>
      <c r="AH8" s="79"/>
    </row>
    <row r="9" spans="2:34" ht="15" customHeight="1">
      <c r="B9" s="408" t="s">
        <v>200</v>
      </c>
      <c r="C9" s="339"/>
      <c r="G9" s="285"/>
      <c r="H9" s="285"/>
      <c r="I9" s="285"/>
      <c r="J9" s="162"/>
      <c r="K9" s="124"/>
      <c r="L9" s="124"/>
      <c r="M9" s="118"/>
      <c r="N9" s="118"/>
      <c r="O9" s="118"/>
      <c r="P9" s="118"/>
      <c r="Q9" s="118"/>
      <c r="R9" s="118"/>
      <c r="S9" s="118"/>
      <c r="T9" s="118"/>
      <c r="U9" s="118"/>
      <c r="V9" s="118"/>
      <c r="W9" s="118"/>
      <c r="X9" s="118"/>
      <c r="Y9" s="118"/>
      <c r="Z9" s="118"/>
      <c r="AA9" s="118"/>
      <c r="AB9" s="118"/>
      <c r="AC9" s="118"/>
      <c r="AD9" s="118"/>
      <c r="AE9" s="118"/>
      <c r="AF9" s="118"/>
      <c r="AG9" s="118"/>
      <c r="AH9" s="79"/>
    </row>
    <row r="10" spans="1:34" ht="45">
      <c r="A10" s="289" t="str">
        <f>CONCATENATE("The measured distribution uniformity (DU) of the sprinkler irrigation systems for the above area was ",'DU1'!I37," percent, compared to a standard of 75 percent which has been accepted as a reasonable level of performance by the irrigation industry and the American Society of Agricultural Engineers. The following observations were made:")</f>
        <v>The measured distribution uniformity (DU) of the sprinkler irrigation systems for the above area was 88 percent, compared to a standard of 75 percent which has been accepted as a reasonable level of performance by the irrigation industry and the American Society of Agricultural Engineers. The following observations were made:</v>
      </c>
      <c r="B10" s="409" t="s">
        <v>201</v>
      </c>
      <c r="G10" s="285"/>
      <c r="H10" s="285"/>
      <c r="I10" s="285"/>
      <c r="J10" s="162"/>
      <c r="K10" s="124"/>
      <c r="L10" s="124"/>
      <c r="M10" s="118"/>
      <c r="N10" s="118"/>
      <c r="O10" s="118"/>
      <c r="P10" s="118"/>
      <c r="Q10" s="118"/>
      <c r="R10" s="118"/>
      <c r="S10" s="118"/>
      <c r="T10" s="118"/>
      <c r="U10" s="118"/>
      <c r="V10" s="118"/>
      <c r="W10" s="118"/>
      <c r="X10" s="118"/>
      <c r="Y10" s="118"/>
      <c r="Z10" s="118"/>
      <c r="AA10" s="118"/>
      <c r="AB10" s="118"/>
      <c r="AC10" s="118"/>
      <c r="AD10" s="118"/>
      <c r="AE10" s="118"/>
      <c r="AF10" s="118"/>
      <c r="AG10" s="118"/>
      <c r="AH10" s="79"/>
    </row>
    <row r="11" spans="2:34" ht="15.75">
      <c r="B11" s="408" t="s">
        <v>202</v>
      </c>
      <c r="D11" s="294" t="str">
        <f>'O&amp;R'!B2</f>
        <v>Irrigation System</v>
      </c>
      <c r="G11" s="285"/>
      <c r="H11" s="285"/>
      <c r="I11" s="285"/>
      <c r="J11" s="162"/>
      <c r="K11" s="124"/>
      <c r="L11" s="287"/>
      <c r="M11" s="118"/>
      <c r="N11" s="118"/>
      <c r="O11" s="118"/>
      <c r="P11" s="118"/>
      <c r="Q11" s="118"/>
      <c r="R11" s="118"/>
      <c r="S11" s="118"/>
      <c r="T11" s="118"/>
      <c r="U11" s="118"/>
      <c r="V11" s="118"/>
      <c r="W11" s="118"/>
      <c r="X11" s="118"/>
      <c r="Y11" s="118"/>
      <c r="Z11" s="118"/>
      <c r="AA11" s="118"/>
      <c r="AB11" s="118"/>
      <c r="AC11" s="118"/>
      <c r="AD11" s="118"/>
      <c r="AE11" s="118"/>
      <c r="AF11" s="118"/>
      <c r="AG11" s="118"/>
      <c r="AH11" s="79"/>
    </row>
    <row r="12" spans="1:34" ht="15.75">
      <c r="A12" s="353"/>
      <c r="B12" s="408" t="s">
        <v>203</v>
      </c>
      <c r="D12" s="68" t="str">
        <f>'O&amp;R'!B3</f>
        <v>Low System Pressure</v>
      </c>
      <c r="E12" s="68" t="b">
        <v>1</v>
      </c>
      <c r="F12" s="339">
        <f>IF(E12=TRUE,1,0)</f>
        <v>1</v>
      </c>
      <c r="G12" s="352" t="str">
        <f>'O&amp;R'!D3</f>
        <v xml:space="preserve">Low System Pressure: Some areas of the system are under low pressure compared to the pressure required by the emitters. Low pressures lead to poor performance of emitters including uneven application of water and increased clogging. This reduces distribution uniformity and increases the water required by the system to adequately irrigate the crop.
     Recommendation 1: Split up set or run less sets at one time to increase pressure
     Recommendation 2: Replace drip tape with lower flow drip tape to reduce flow and increase pressure
     Recommendation 3: Increase the size of drip tape,  manifold, or mainline to reduce pressure loss
      </v>
      </c>
      <c r="I12" s="285"/>
      <c r="J12" s="162"/>
      <c r="K12" s="124"/>
      <c r="L12" s="287"/>
      <c r="M12" s="118"/>
      <c r="N12" s="118"/>
      <c r="O12" s="118"/>
      <c r="P12" s="118"/>
      <c r="Q12" s="118"/>
      <c r="R12" s="118"/>
      <c r="S12" s="118"/>
      <c r="T12" s="118"/>
      <c r="U12" s="118"/>
      <c r="V12" s="118"/>
      <c r="W12" s="118"/>
      <c r="X12" s="118"/>
      <c r="Y12" s="118"/>
      <c r="Z12" s="118"/>
      <c r="AA12" s="118"/>
      <c r="AB12" s="118"/>
      <c r="AC12" s="118"/>
      <c r="AD12" s="118"/>
      <c r="AE12" s="118"/>
      <c r="AF12" s="118"/>
      <c r="AG12" s="118"/>
      <c r="AH12" s="79"/>
    </row>
    <row r="13" spans="1:34" ht="15.75">
      <c r="A13" s="354"/>
      <c r="B13" s="408" t="s">
        <v>204</v>
      </c>
      <c r="D13" s="68" t="str">
        <f>'O&amp;R'!B4</f>
        <v>High System Pressure</v>
      </c>
      <c r="E13" s="68" t="b">
        <v>1</v>
      </c>
      <c r="F13" s="339">
        <f aca="true" t="shared" si="0" ref="F13:F25">IF(E13=TRUE,1,0)</f>
        <v>1</v>
      </c>
      <c r="G13" s="352" t="str">
        <f>'O&amp;R'!D4</f>
        <v xml:space="preserve">High System Pressure: Some areas of the system are under high pressure compared to the pressure recomended for the emitter. High pressures lead to poor performance of emitters including uneven application of water. This reduces distribution uniformity and increases the water required by the system to adequately irrigate the crop.
     Recommendation 1: Run more sets at one time to decrease pressure
     Recommendation 2: Replace drip tape with higher flow drip tape to increase flow and reduce pressure
</v>
      </c>
      <c r="H13" s="285"/>
      <c r="I13" s="285"/>
      <c r="J13" s="162"/>
      <c r="K13" s="124"/>
      <c r="L13" s="124"/>
      <c r="M13" s="118"/>
      <c r="N13" s="118"/>
      <c r="O13" s="118"/>
      <c r="P13" s="118"/>
      <c r="Q13" s="118"/>
      <c r="R13" s="118"/>
      <c r="S13" s="118"/>
      <c r="T13" s="118"/>
      <c r="U13" s="118"/>
      <c r="V13" s="118"/>
      <c r="W13" s="118"/>
      <c r="X13" s="118"/>
      <c r="Y13" s="118"/>
      <c r="Z13" s="118"/>
      <c r="AA13" s="118"/>
      <c r="AB13" s="118"/>
      <c r="AC13" s="118"/>
      <c r="AD13" s="118"/>
      <c r="AE13" s="118"/>
      <c r="AF13" s="118"/>
      <c r="AG13" s="118"/>
      <c r="AH13" s="79"/>
    </row>
    <row r="14" spans="1:34" ht="15.75">
      <c r="A14" s="353"/>
      <c r="B14" s="408" t="s">
        <v>205</v>
      </c>
      <c r="D14" s="68" t="str">
        <f>'O&amp;R'!B5</f>
        <v>Undersized Pipes</v>
      </c>
      <c r="E14" s="68" t="b">
        <v>1</v>
      </c>
      <c r="F14" s="339">
        <f t="shared" si="0"/>
        <v>1</v>
      </c>
      <c r="G14" s="352" t="str">
        <f>'O&amp;R'!D5</f>
        <v>Undersized Pipes: Some of the pipelines in the system are undersized leading to excessive pressure loss in the system. This leads to large differences in pressure at different emitters in the set which results in significantly different flow rates from the emitters. This reduces distribution uniformity and increases the water required by the system to adequately irrigate the crop.
     Recommendation 1: Replace drip tape with lower flow drip tape to decrease flow and improve pressure uniformity
     Recommendation 2: Replace the existing drip tape, manifold or mainline with larger diameter lines</v>
      </c>
      <c r="H14" s="285"/>
      <c r="I14" s="285"/>
      <c r="J14" s="162"/>
      <c r="K14" s="124"/>
      <c r="L14" s="124"/>
      <c r="M14" s="118"/>
      <c r="N14" s="118"/>
      <c r="O14" s="118"/>
      <c r="P14" s="118"/>
      <c r="Q14" s="118"/>
      <c r="R14" s="118"/>
      <c r="S14" s="118"/>
      <c r="T14" s="118"/>
      <c r="U14" s="118"/>
      <c r="V14" s="118"/>
      <c r="W14" s="118"/>
      <c r="X14" s="118"/>
      <c r="Y14" s="118"/>
      <c r="Z14" s="118"/>
      <c r="AA14" s="118"/>
      <c r="AB14" s="118"/>
      <c r="AC14" s="118"/>
      <c r="AD14" s="118"/>
      <c r="AE14" s="118"/>
      <c r="AF14" s="118"/>
      <c r="AG14" s="118"/>
      <c r="AH14" s="79"/>
    </row>
    <row r="15" spans="1:34" ht="15.75">
      <c r="A15" s="354"/>
      <c r="B15" s="410" t="s">
        <v>206</v>
      </c>
      <c r="D15" s="68" t="str">
        <f>'O&amp;R'!B6</f>
        <v>Varied Drip Tape Type</v>
      </c>
      <c r="E15" s="68" t="b">
        <v>1</v>
      </c>
      <c r="F15" s="339">
        <f t="shared" si="0"/>
        <v>1</v>
      </c>
      <c r="G15" s="352" t="str">
        <f>'O&amp;R'!D6</f>
        <v>Varied Nozzles: The system has several different drip tape sizes and types in similar areas. Different types of drip tape provide different irrigation application rates. This reduces distribution uniformity and increases the water required by the system to adequately irrigate the crop.
     Recommendation 1: Change all drip tape in the same area to the same drip tape size and type.</v>
      </c>
      <c r="H15" s="285"/>
      <c r="I15" s="285"/>
      <c r="J15" s="162"/>
      <c r="K15" s="124"/>
      <c r="L15" s="124"/>
      <c r="M15" s="118"/>
      <c r="N15" s="118"/>
      <c r="O15" s="118"/>
      <c r="P15" s="118"/>
      <c r="Q15" s="118"/>
      <c r="R15" s="118"/>
      <c r="S15" s="118"/>
      <c r="T15" s="118"/>
      <c r="U15" s="118"/>
      <c r="V15" s="118"/>
      <c r="W15" s="118"/>
      <c r="X15" s="118"/>
      <c r="Y15" s="118"/>
      <c r="Z15" s="118"/>
      <c r="AA15" s="118"/>
      <c r="AB15" s="118"/>
      <c r="AC15" s="118"/>
      <c r="AD15" s="118"/>
      <c r="AE15" s="118"/>
      <c r="AF15" s="118"/>
      <c r="AG15" s="118"/>
      <c r="AH15" s="79"/>
    </row>
    <row r="16" spans="1:34" ht="15">
      <c r="A16" s="353"/>
      <c r="D16" s="68" t="str">
        <f>'O&amp;R'!B7</f>
        <v>Emitter Clogging</v>
      </c>
      <c r="E16" s="68" t="b">
        <v>1</v>
      </c>
      <c r="F16" s="339">
        <f t="shared" si="0"/>
        <v>1</v>
      </c>
      <c r="G16" s="352" t="str">
        <f>'O&amp;R'!D7</f>
        <v>Emitter Clogging: Some of the emitters in the system are clogged and providing little to no water. Clogged emitters provide different irrigation application rates and may leave some plants without adequate water. This reduces distribution uniformity and increases the water required by the system to adequately irrigate the crop. It may also lead to the loss of some plants.
     Recommendation 1: Replace all clogged drip tape with new drip tape. 
     Recommendation 2: Inject a cleaning agent into the system based on the type of clogging occuring</v>
      </c>
      <c r="H16" s="285"/>
      <c r="I16" s="285"/>
      <c r="J16" s="162"/>
      <c r="K16" s="124"/>
      <c r="L16" s="124"/>
      <c r="M16" s="118"/>
      <c r="N16" s="118"/>
      <c r="O16" s="118"/>
      <c r="P16" s="118"/>
      <c r="Q16" s="118"/>
      <c r="R16" s="118"/>
      <c r="S16" s="118"/>
      <c r="T16" s="118"/>
      <c r="U16" s="118"/>
      <c r="V16" s="118"/>
      <c r="W16" s="118"/>
      <c r="X16" s="118"/>
      <c r="Y16" s="118"/>
      <c r="Z16" s="118"/>
      <c r="AA16" s="118"/>
      <c r="AB16" s="118"/>
      <c r="AC16" s="118"/>
      <c r="AD16" s="118"/>
      <c r="AE16" s="118"/>
      <c r="AF16" s="118"/>
      <c r="AG16" s="118"/>
      <c r="AH16" s="79"/>
    </row>
    <row r="17" spans="1:34" ht="15">
      <c r="A17" s="354"/>
      <c r="D17" s="68">
        <f>'O&amp;R'!B8</f>
        <v>0</v>
      </c>
      <c r="E17" s="68" t="b">
        <v>1</v>
      </c>
      <c r="F17" s="339">
        <f t="shared" si="0"/>
        <v>1</v>
      </c>
      <c r="G17" s="352">
        <f>'O&amp;R'!D8</f>
        <v>0</v>
      </c>
      <c r="H17" s="285"/>
      <c r="I17" s="285"/>
      <c r="J17" s="162"/>
      <c r="K17" s="124"/>
      <c r="L17" s="124"/>
      <c r="M17" s="118"/>
      <c r="N17" s="118"/>
      <c r="O17" s="118"/>
      <c r="P17" s="118"/>
      <c r="Q17" s="118"/>
      <c r="R17" s="118"/>
      <c r="S17" s="118"/>
      <c r="T17" s="118"/>
      <c r="U17" s="118"/>
      <c r="V17" s="118"/>
      <c r="W17" s="118"/>
      <c r="X17" s="118"/>
      <c r="Y17" s="118"/>
      <c r="Z17" s="118"/>
      <c r="AA17" s="118"/>
      <c r="AB17" s="118"/>
      <c r="AC17" s="118"/>
      <c r="AD17" s="118"/>
      <c r="AE17" s="118"/>
      <c r="AF17" s="118"/>
      <c r="AG17" s="118"/>
      <c r="AH17" s="79"/>
    </row>
    <row r="18" spans="1:34" ht="15">
      <c r="A18" s="354"/>
      <c r="D18" s="68">
        <f>'O&amp;R'!B9</f>
        <v>0</v>
      </c>
      <c r="E18" s="68" t="b">
        <v>1</v>
      </c>
      <c r="F18" s="339">
        <f t="shared" si="0"/>
        <v>1</v>
      </c>
      <c r="G18" s="352">
        <f>'O&amp;R'!D9</f>
        <v>0</v>
      </c>
      <c r="H18" s="285"/>
      <c r="I18" s="285"/>
      <c r="J18" s="162"/>
      <c r="K18" s="124"/>
      <c r="L18" s="124"/>
      <c r="M18" s="118"/>
      <c r="N18" s="118"/>
      <c r="O18" s="118"/>
      <c r="P18" s="118"/>
      <c r="Q18" s="118"/>
      <c r="R18" s="118"/>
      <c r="S18" s="118"/>
      <c r="T18" s="118"/>
      <c r="U18" s="118"/>
      <c r="V18" s="118"/>
      <c r="W18" s="118"/>
      <c r="X18" s="118"/>
      <c r="Y18" s="118"/>
      <c r="Z18" s="118"/>
      <c r="AA18" s="118"/>
      <c r="AB18" s="118"/>
      <c r="AC18" s="118"/>
      <c r="AD18" s="118"/>
      <c r="AE18" s="118"/>
      <c r="AF18" s="118"/>
      <c r="AG18" s="118"/>
      <c r="AH18" s="79"/>
    </row>
    <row r="19" spans="1:34" ht="15">
      <c r="A19" s="354"/>
      <c r="B19" s="290"/>
      <c r="C19" s="290"/>
      <c r="D19" s="68">
        <f>'O&amp;R'!B10</f>
        <v>0</v>
      </c>
      <c r="E19" s="290" t="b">
        <v>1</v>
      </c>
      <c r="F19" s="339">
        <f t="shared" si="0"/>
        <v>1</v>
      </c>
      <c r="G19" s="352">
        <f>'O&amp;R'!D10</f>
        <v>0</v>
      </c>
      <c r="H19" s="285"/>
      <c r="I19" s="285"/>
      <c r="J19" s="162"/>
      <c r="K19" s="124"/>
      <c r="L19" s="124"/>
      <c r="M19" s="118"/>
      <c r="N19" s="118"/>
      <c r="O19" s="118"/>
      <c r="P19" s="118"/>
      <c r="Q19" s="118"/>
      <c r="R19" s="118"/>
      <c r="S19" s="118"/>
      <c r="T19" s="118"/>
      <c r="U19" s="118"/>
      <c r="V19" s="118"/>
      <c r="W19" s="118"/>
      <c r="X19" s="118"/>
      <c r="Y19" s="118"/>
      <c r="Z19" s="118"/>
      <c r="AA19" s="118"/>
      <c r="AB19" s="118"/>
      <c r="AC19" s="118"/>
      <c r="AD19" s="118"/>
      <c r="AE19" s="118"/>
      <c r="AF19" s="118"/>
      <c r="AG19" s="118"/>
      <c r="AH19" s="79"/>
    </row>
    <row r="20" spans="1:34" ht="15">
      <c r="A20" s="354"/>
      <c r="B20" s="290"/>
      <c r="C20" s="290"/>
      <c r="E20" s="290"/>
      <c r="F20" s="339"/>
      <c r="G20" s="352"/>
      <c r="H20" s="285"/>
      <c r="I20" s="285"/>
      <c r="J20" s="162"/>
      <c r="K20" s="124"/>
      <c r="L20" s="124"/>
      <c r="M20" s="118"/>
      <c r="N20" s="118"/>
      <c r="O20" s="118"/>
      <c r="P20" s="118"/>
      <c r="Q20" s="118"/>
      <c r="R20" s="118"/>
      <c r="S20" s="118"/>
      <c r="T20" s="118"/>
      <c r="U20" s="118"/>
      <c r="V20" s="118"/>
      <c r="W20" s="118"/>
      <c r="X20" s="118"/>
      <c r="Y20" s="118"/>
      <c r="Z20" s="118"/>
      <c r="AA20" s="118"/>
      <c r="AB20" s="118"/>
      <c r="AC20" s="118"/>
      <c r="AD20" s="118"/>
      <c r="AE20" s="118"/>
      <c r="AF20" s="118"/>
      <c r="AG20" s="118"/>
      <c r="AH20" s="79"/>
    </row>
    <row r="21" spans="1:34" ht="15.75">
      <c r="A21" s="354"/>
      <c r="D21" s="294" t="str">
        <f>'O&amp;R'!B12</f>
        <v>Irrigation Scheduling</v>
      </c>
      <c r="F21" s="339"/>
      <c r="G21" s="352"/>
      <c r="H21" s="285"/>
      <c r="I21" s="285"/>
      <c r="J21" s="79"/>
      <c r="K21" s="79"/>
      <c r="L21" s="124"/>
      <c r="M21" s="286"/>
      <c r="N21" s="286"/>
      <c r="O21" s="286"/>
      <c r="P21" s="286"/>
      <c r="Q21" s="286"/>
      <c r="R21" s="286"/>
      <c r="S21" s="286"/>
      <c r="T21" s="286"/>
      <c r="U21" s="286"/>
      <c r="V21" s="286"/>
      <c r="W21" s="286"/>
      <c r="X21" s="286"/>
      <c r="Y21" s="286"/>
      <c r="Z21" s="286"/>
      <c r="AA21" s="286"/>
      <c r="AB21" s="286"/>
      <c r="AC21" s="286"/>
      <c r="AD21" s="286"/>
      <c r="AE21" s="286"/>
      <c r="AF21" s="118"/>
      <c r="AG21" s="118"/>
      <c r="AH21" s="79"/>
    </row>
    <row r="22" spans="1:34" ht="15">
      <c r="A22" s="354"/>
      <c r="D22" s="68" t="str">
        <f>'O&amp;R'!B13</f>
        <v>low water</v>
      </c>
      <c r="E22" s="68" t="b">
        <v>1</v>
      </c>
      <c r="F22" s="339">
        <f t="shared" si="0"/>
        <v>1</v>
      </c>
      <c r="G22" s="352" t="str">
        <f>'O&amp;R'!D13</f>
        <v>Irrigation application is insufficient for plant demands, see scheduling sheet</v>
      </c>
      <c r="H22" s="285"/>
      <c r="I22" s="285"/>
      <c r="J22" s="162"/>
      <c r="K22" s="124"/>
      <c r="L22" s="124"/>
      <c r="M22" s="118"/>
      <c r="N22" s="118"/>
      <c r="O22" s="118"/>
      <c r="P22" s="118"/>
      <c r="Q22" s="118"/>
      <c r="R22" s="118"/>
      <c r="S22" s="118"/>
      <c r="T22" s="118"/>
      <c r="U22" s="118"/>
      <c r="V22" s="118"/>
      <c r="W22" s="118"/>
      <c r="X22" s="118"/>
      <c r="Y22" s="118"/>
      <c r="Z22" s="118"/>
      <c r="AA22" s="118"/>
      <c r="AB22" s="118"/>
      <c r="AC22" s="118"/>
      <c r="AD22" s="118"/>
      <c r="AE22" s="118"/>
      <c r="AF22" s="118"/>
      <c r="AG22" s="118"/>
      <c r="AH22" s="79"/>
    </row>
    <row r="23" spans="1:34" ht="15">
      <c r="A23" s="354"/>
      <c r="D23" s="68" t="str">
        <f>'O&amp;R'!B14</f>
        <v>poor timing</v>
      </c>
      <c r="E23" s="68" t="b">
        <v>1</v>
      </c>
      <c r="F23" s="339">
        <f t="shared" si="0"/>
        <v>1</v>
      </c>
      <c r="G23" s="352" t="str">
        <f>'O&amp;R'!D14</f>
        <v>Irrigation schedule does not match soil capacity, see scheduling sheet</v>
      </c>
      <c r="H23" s="285"/>
      <c r="I23" s="285"/>
      <c r="J23" s="162"/>
      <c r="K23" s="124"/>
      <c r="L23" s="124"/>
      <c r="M23" s="118"/>
      <c r="N23" s="118"/>
      <c r="O23" s="118"/>
      <c r="P23" s="118"/>
      <c r="Q23" s="118"/>
      <c r="R23" s="118"/>
      <c r="S23" s="118"/>
      <c r="T23" s="118"/>
      <c r="U23" s="118"/>
      <c r="V23" s="118"/>
      <c r="W23" s="118"/>
      <c r="X23" s="118"/>
      <c r="Y23" s="118"/>
      <c r="Z23" s="118"/>
      <c r="AA23" s="118"/>
      <c r="AB23" s="118"/>
      <c r="AC23" s="118"/>
      <c r="AD23" s="118"/>
      <c r="AE23" s="118"/>
      <c r="AF23" s="118"/>
      <c r="AG23" s="118"/>
      <c r="AH23" s="79"/>
    </row>
    <row r="24" spans="1:34" ht="15">
      <c r="A24" s="354"/>
      <c r="D24" s="68" t="str">
        <f>'O&amp;R'!B15</f>
        <v>poor schedule</v>
      </c>
      <c r="E24" s="68" t="b">
        <v>1</v>
      </c>
      <c r="F24" s="339">
        <f t="shared" si="0"/>
        <v>1</v>
      </c>
      <c r="G24" s="352" t="str">
        <f>'O&amp;R'!D15</f>
        <v>Irrigation schedule does not match plant demands, see scheduling sheet</v>
      </c>
      <c r="H24" s="285"/>
      <c r="I24" s="285"/>
      <c r="J24" s="162"/>
      <c r="K24" s="124"/>
      <c r="L24" s="124"/>
      <c r="M24" s="118"/>
      <c r="N24" s="118"/>
      <c r="O24" s="118"/>
      <c r="P24" s="118"/>
      <c r="Q24" s="118"/>
      <c r="R24" s="118"/>
      <c r="S24" s="118"/>
      <c r="T24" s="118"/>
      <c r="U24" s="118"/>
      <c r="V24" s="118"/>
      <c r="W24" s="118"/>
      <c r="X24" s="118"/>
      <c r="Y24" s="118"/>
      <c r="Z24" s="118"/>
      <c r="AA24" s="118"/>
      <c r="AB24" s="118"/>
      <c r="AC24" s="118"/>
      <c r="AD24" s="118"/>
      <c r="AE24" s="118"/>
      <c r="AF24" s="118"/>
      <c r="AG24" s="118"/>
      <c r="AH24" s="79"/>
    </row>
    <row r="25" spans="1:34" ht="15">
      <c r="A25" s="354"/>
      <c r="D25" s="68" t="str">
        <f>'O&amp;R'!B16</f>
        <v>over irrigation</v>
      </c>
      <c r="E25" s="68" t="b">
        <v>1</v>
      </c>
      <c r="F25" s="339">
        <f t="shared" si="0"/>
        <v>1</v>
      </c>
      <c r="G25" s="352" t="str">
        <f>'O&amp;R'!D16</f>
        <v>Irrigation application is excessive leading to wasted water, see scheduling sheet</v>
      </c>
      <c r="H25" s="285"/>
      <c r="I25" s="285"/>
      <c r="J25" s="162"/>
      <c r="K25" s="124"/>
      <c r="L25" s="124"/>
      <c r="M25" s="118"/>
      <c r="N25" s="118"/>
      <c r="O25" s="118"/>
      <c r="P25" s="118"/>
      <c r="Q25" s="118"/>
      <c r="R25" s="118"/>
      <c r="S25" s="118"/>
      <c r="T25" s="118"/>
      <c r="U25" s="118"/>
      <c r="V25" s="118"/>
      <c r="W25" s="118"/>
      <c r="X25" s="118"/>
      <c r="Y25" s="118"/>
      <c r="Z25" s="118"/>
      <c r="AA25" s="118"/>
      <c r="AB25" s="118"/>
      <c r="AC25" s="118"/>
      <c r="AD25" s="118"/>
      <c r="AE25" s="118"/>
      <c r="AF25" s="118"/>
      <c r="AG25" s="118"/>
      <c r="AH25" s="79"/>
    </row>
    <row r="26" spans="1:34" ht="15">
      <c r="A26" s="354"/>
      <c r="G26" s="285"/>
      <c r="H26" s="285"/>
      <c r="I26" s="285"/>
      <c r="J26" s="162"/>
      <c r="K26" s="124"/>
      <c r="L26" s="124"/>
      <c r="M26" s="118"/>
      <c r="N26" s="118"/>
      <c r="O26" s="118"/>
      <c r="P26" s="118"/>
      <c r="Q26" s="118"/>
      <c r="R26" s="118"/>
      <c r="S26" s="118"/>
      <c r="T26" s="118"/>
      <c r="U26" s="118"/>
      <c r="V26" s="118"/>
      <c r="W26" s="118"/>
      <c r="X26" s="118"/>
      <c r="Y26" s="118"/>
      <c r="Z26" s="118"/>
      <c r="AA26" s="118"/>
      <c r="AB26" s="118"/>
      <c r="AC26" s="118"/>
      <c r="AD26" s="118"/>
      <c r="AE26" s="118"/>
      <c r="AF26" s="118"/>
      <c r="AG26" s="118"/>
      <c r="AH26" s="79"/>
    </row>
    <row r="27" spans="1:34" ht="15">
      <c r="A27" s="354"/>
      <c r="G27" s="285"/>
      <c r="H27" s="285"/>
      <c r="I27" s="285"/>
      <c r="J27" s="162"/>
      <c r="K27" s="124"/>
      <c r="L27" s="124"/>
      <c r="M27" s="118"/>
      <c r="N27" s="118"/>
      <c r="O27" s="118"/>
      <c r="P27" s="118"/>
      <c r="Q27" s="118"/>
      <c r="R27" s="118"/>
      <c r="S27" s="118"/>
      <c r="T27" s="118"/>
      <c r="U27" s="118"/>
      <c r="V27" s="118"/>
      <c r="W27" s="118"/>
      <c r="X27" s="118"/>
      <c r="Y27" s="118"/>
      <c r="Z27" s="118"/>
      <c r="AA27" s="118"/>
      <c r="AB27" s="118"/>
      <c r="AC27" s="118"/>
      <c r="AD27" s="118"/>
      <c r="AE27" s="118"/>
      <c r="AF27" s="118"/>
      <c r="AG27" s="118"/>
      <c r="AH27" s="79"/>
    </row>
    <row r="28" spans="1:34" ht="15">
      <c r="A28" s="354"/>
      <c r="G28" s="285"/>
      <c r="H28" s="285"/>
      <c r="I28" s="285"/>
      <c r="J28" s="162"/>
      <c r="K28" s="124"/>
      <c r="L28" s="124"/>
      <c r="M28" s="118"/>
      <c r="N28" s="118"/>
      <c r="O28" s="118"/>
      <c r="P28" s="118"/>
      <c r="Q28" s="118"/>
      <c r="R28" s="118"/>
      <c r="S28" s="118"/>
      <c r="T28" s="118"/>
      <c r="U28" s="118"/>
      <c r="V28" s="118"/>
      <c r="W28" s="118"/>
      <c r="X28" s="118"/>
      <c r="Y28" s="118"/>
      <c r="Z28" s="118"/>
      <c r="AA28" s="118"/>
      <c r="AB28" s="118"/>
      <c r="AC28" s="118"/>
      <c r="AD28" s="118"/>
      <c r="AE28" s="118"/>
      <c r="AF28" s="118"/>
      <c r="AG28" s="118"/>
      <c r="AH28" s="79"/>
    </row>
    <row r="29" spans="1:34" ht="15">
      <c r="A29" s="354"/>
      <c r="G29" s="285"/>
      <c r="H29" s="285"/>
      <c r="I29" s="285"/>
      <c r="J29" s="162"/>
      <c r="K29" s="124"/>
      <c r="L29" s="124"/>
      <c r="M29" s="118"/>
      <c r="N29" s="118"/>
      <c r="O29" s="118"/>
      <c r="P29" s="118"/>
      <c r="Q29" s="118"/>
      <c r="R29" s="118"/>
      <c r="S29" s="118"/>
      <c r="T29" s="118"/>
      <c r="U29" s="118"/>
      <c r="V29" s="118"/>
      <c r="W29" s="118"/>
      <c r="X29" s="118"/>
      <c r="Y29" s="118"/>
      <c r="Z29" s="118"/>
      <c r="AA29" s="118"/>
      <c r="AB29" s="118"/>
      <c r="AC29" s="118"/>
      <c r="AD29" s="118"/>
      <c r="AE29" s="118"/>
      <c r="AF29" s="118"/>
      <c r="AG29" s="118"/>
      <c r="AH29" s="79"/>
    </row>
    <row r="30" spans="1:34" ht="15">
      <c r="A30" s="354"/>
      <c r="G30" s="285"/>
      <c r="H30" s="285"/>
      <c r="I30" s="285"/>
      <c r="J30" s="162"/>
      <c r="K30" s="124"/>
      <c r="L30" s="287"/>
      <c r="M30" s="118"/>
      <c r="N30" s="118"/>
      <c r="O30" s="118"/>
      <c r="P30" s="118"/>
      <c r="Q30" s="118"/>
      <c r="R30" s="118"/>
      <c r="S30" s="118"/>
      <c r="T30" s="118"/>
      <c r="U30" s="118"/>
      <c r="V30" s="118"/>
      <c r="W30" s="118"/>
      <c r="X30" s="118"/>
      <c r="Y30" s="118"/>
      <c r="Z30" s="118"/>
      <c r="AA30" s="118"/>
      <c r="AB30" s="118"/>
      <c r="AC30" s="118"/>
      <c r="AD30" s="118"/>
      <c r="AE30" s="118"/>
      <c r="AF30" s="118"/>
      <c r="AG30" s="118"/>
      <c r="AH30" s="79"/>
    </row>
    <row r="31" spans="1:34" ht="15">
      <c r="A31" s="354"/>
      <c r="G31" s="285"/>
      <c r="H31" s="285"/>
      <c r="I31" s="285"/>
      <c r="J31" s="162"/>
      <c r="K31" s="124"/>
      <c r="L31" s="287"/>
      <c r="M31" s="118"/>
      <c r="N31" s="118"/>
      <c r="O31" s="118"/>
      <c r="P31" s="118"/>
      <c r="Q31" s="118"/>
      <c r="R31" s="118"/>
      <c r="S31" s="118"/>
      <c r="T31" s="118"/>
      <c r="U31" s="118"/>
      <c r="V31" s="118"/>
      <c r="W31" s="118"/>
      <c r="X31" s="118"/>
      <c r="Y31" s="118"/>
      <c r="Z31" s="118"/>
      <c r="AA31" s="118"/>
      <c r="AB31" s="118"/>
      <c r="AC31" s="118"/>
      <c r="AD31" s="118"/>
      <c r="AE31" s="118"/>
      <c r="AF31" s="118"/>
      <c r="AG31" s="118"/>
      <c r="AH31" s="79"/>
    </row>
    <row r="32" spans="1:34" ht="15">
      <c r="A32" s="354"/>
      <c r="G32" s="285"/>
      <c r="H32" s="285"/>
      <c r="I32" s="285"/>
      <c r="J32" s="162"/>
      <c r="K32" s="124"/>
      <c r="L32" s="124"/>
      <c r="M32" s="118"/>
      <c r="N32" s="118"/>
      <c r="O32" s="118"/>
      <c r="P32" s="118"/>
      <c r="Q32" s="118"/>
      <c r="R32" s="118"/>
      <c r="S32" s="118"/>
      <c r="T32" s="118"/>
      <c r="U32" s="118"/>
      <c r="V32" s="118"/>
      <c r="W32" s="118"/>
      <c r="X32" s="118"/>
      <c r="Y32" s="118"/>
      <c r="Z32" s="118"/>
      <c r="AA32" s="118"/>
      <c r="AB32" s="118"/>
      <c r="AC32" s="118"/>
      <c r="AD32" s="118"/>
      <c r="AE32" s="118"/>
      <c r="AF32" s="118"/>
      <c r="AG32" s="118"/>
      <c r="AH32" s="79"/>
    </row>
    <row r="33" spans="1:34" ht="15">
      <c r="A33" s="354"/>
      <c r="G33" s="285"/>
      <c r="H33" s="285"/>
      <c r="I33" s="285"/>
      <c r="J33" s="162"/>
      <c r="K33" s="124"/>
      <c r="L33" s="124"/>
      <c r="M33" s="118"/>
      <c r="N33" s="118"/>
      <c r="O33" s="118"/>
      <c r="P33" s="118"/>
      <c r="Q33" s="118"/>
      <c r="R33" s="118"/>
      <c r="S33" s="118"/>
      <c r="T33" s="118"/>
      <c r="U33" s="118"/>
      <c r="V33" s="118"/>
      <c r="W33" s="118"/>
      <c r="X33" s="118"/>
      <c r="Y33" s="118"/>
      <c r="Z33" s="118"/>
      <c r="AA33" s="118"/>
      <c r="AB33" s="118"/>
      <c r="AC33" s="118"/>
      <c r="AD33" s="118"/>
      <c r="AE33" s="118"/>
      <c r="AF33" s="118"/>
      <c r="AG33" s="118"/>
      <c r="AH33" s="79"/>
    </row>
    <row r="34" spans="1:34" ht="15">
      <c r="A34" s="354"/>
      <c r="G34" s="285"/>
      <c r="H34" s="285"/>
      <c r="I34" s="285"/>
      <c r="J34" s="162"/>
      <c r="K34" s="124"/>
      <c r="L34" s="124"/>
      <c r="M34" s="118"/>
      <c r="N34" s="118"/>
      <c r="O34" s="118"/>
      <c r="P34" s="118"/>
      <c r="Q34" s="118"/>
      <c r="R34" s="118"/>
      <c r="S34" s="118"/>
      <c r="T34" s="118"/>
      <c r="U34" s="118"/>
      <c r="V34" s="118"/>
      <c r="W34" s="118"/>
      <c r="X34" s="118"/>
      <c r="Y34" s="118"/>
      <c r="Z34" s="118"/>
      <c r="AA34" s="118"/>
      <c r="AB34" s="118"/>
      <c r="AC34" s="118"/>
      <c r="AD34" s="118"/>
      <c r="AE34" s="118"/>
      <c r="AF34" s="118"/>
      <c r="AG34" s="118"/>
      <c r="AH34" s="79"/>
    </row>
    <row r="35" spans="1:34" ht="15">
      <c r="A35" s="354"/>
      <c r="G35" s="285"/>
      <c r="H35" s="285"/>
      <c r="I35" s="285"/>
      <c r="J35" s="162"/>
      <c r="K35" s="124"/>
      <c r="L35" s="124"/>
      <c r="M35" s="118"/>
      <c r="N35" s="118"/>
      <c r="O35" s="118"/>
      <c r="P35" s="118"/>
      <c r="Q35" s="118"/>
      <c r="R35" s="118"/>
      <c r="S35" s="118"/>
      <c r="T35" s="118"/>
      <c r="U35" s="118"/>
      <c r="V35" s="118"/>
      <c r="W35" s="118"/>
      <c r="X35" s="118"/>
      <c r="Y35" s="118"/>
      <c r="Z35" s="118"/>
      <c r="AA35" s="118"/>
      <c r="AB35" s="118"/>
      <c r="AC35" s="118"/>
      <c r="AD35" s="118"/>
      <c r="AE35" s="118"/>
      <c r="AF35" s="118"/>
      <c r="AG35" s="118"/>
      <c r="AH35" s="79"/>
    </row>
    <row r="36" spans="1:34" ht="15">
      <c r="A36" s="354"/>
      <c r="G36" s="285"/>
      <c r="H36" s="285"/>
      <c r="I36" s="285"/>
      <c r="J36" s="162"/>
      <c r="K36" s="124"/>
      <c r="L36" s="124"/>
      <c r="M36" s="118"/>
      <c r="N36" s="118"/>
      <c r="O36" s="118"/>
      <c r="P36" s="118"/>
      <c r="Q36" s="118"/>
      <c r="R36" s="118"/>
      <c r="S36" s="118"/>
      <c r="T36" s="118"/>
      <c r="U36" s="118"/>
      <c r="V36" s="118"/>
      <c r="W36" s="118"/>
      <c r="X36" s="118"/>
      <c r="Y36" s="118"/>
      <c r="Z36" s="118"/>
      <c r="AA36" s="118"/>
      <c r="AB36" s="118"/>
      <c r="AC36" s="118"/>
      <c r="AD36" s="118"/>
      <c r="AE36" s="118"/>
      <c r="AF36" s="118"/>
      <c r="AG36" s="118"/>
      <c r="AH36" s="79"/>
    </row>
    <row r="37" spans="1:34" ht="15">
      <c r="A37" s="354"/>
      <c r="G37" s="285"/>
      <c r="H37" s="285"/>
      <c r="I37" s="285"/>
      <c r="J37" s="162"/>
      <c r="K37" s="124"/>
      <c r="L37" s="124"/>
      <c r="M37" s="118"/>
      <c r="N37" s="118"/>
      <c r="O37" s="118"/>
      <c r="P37" s="118"/>
      <c r="Q37" s="118"/>
      <c r="R37" s="118"/>
      <c r="S37" s="118"/>
      <c r="T37" s="118"/>
      <c r="U37" s="118"/>
      <c r="V37" s="118"/>
      <c r="W37" s="118"/>
      <c r="X37" s="118"/>
      <c r="Y37" s="118"/>
      <c r="Z37" s="118"/>
      <c r="AA37" s="118"/>
      <c r="AB37" s="118"/>
      <c r="AC37" s="118"/>
      <c r="AD37" s="118"/>
      <c r="AE37" s="118"/>
      <c r="AF37" s="118"/>
      <c r="AG37" s="118"/>
      <c r="AH37" s="79"/>
    </row>
    <row r="38" spans="1:34" ht="15">
      <c r="A38" s="354"/>
      <c r="G38" s="285"/>
      <c r="H38" s="285"/>
      <c r="I38" s="285"/>
      <c r="J38" s="162"/>
      <c r="K38" s="124"/>
      <c r="L38" s="124"/>
      <c r="M38" s="118"/>
      <c r="N38" s="118"/>
      <c r="O38" s="118"/>
      <c r="P38" s="118"/>
      <c r="Q38" s="118"/>
      <c r="R38" s="118"/>
      <c r="S38" s="118"/>
      <c r="T38" s="118"/>
      <c r="U38" s="118"/>
      <c r="V38" s="118"/>
      <c r="W38" s="118"/>
      <c r="X38" s="118"/>
      <c r="Y38" s="118"/>
      <c r="Z38" s="118"/>
      <c r="AA38" s="118"/>
      <c r="AB38" s="118"/>
      <c r="AC38" s="118"/>
      <c r="AD38" s="118"/>
      <c r="AE38" s="118"/>
      <c r="AF38" s="118"/>
      <c r="AG38" s="118"/>
      <c r="AH38" s="79"/>
    </row>
    <row r="39" spans="1:34" ht="15">
      <c r="A39" s="354"/>
      <c r="G39" s="285"/>
      <c r="H39" s="285"/>
      <c r="I39" s="285"/>
      <c r="J39" s="162"/>
      <c r="K39" s="124"/>
      <c r="L39" s="124"/>
      <c r="M39" s="118"/>
      <c r="N39" s="118"/>
      <c r="O39" s="118"/>
      <c r="P39" s="118"/>
      <c r="Q39" s="118"/>
      <c r="R39" s="118"/>
      <c r="S39" s="118"/>
      <c r="T39" s="118"/>
      <c r="U39" s="118"/>
      <c r="V39" s="118"/>
      <c r="W39" s="118"/>
      <c r="X39" s="118"/>
      <c r="Y39" s="118"/>
      <c r="Z39" s="118"/>
      <c r="AA39" s="118"/>
      <c r="AB39" s="118"/>
      <c r="AC39" s="118"/>
      <c r="AD39" s="118"/>
      <c r="AE39" s="118"/>
      <c r="AF39" s="118"/>
      <c r="AG39" s="118"/>
      <c r="AH39" s="79"/>
    </row>
    <row r="40" spans="1:34" ht="15">
      <c r="A40" s="354"/>
      <c r="G40" s="285"/>
      <c r="H40" s="285"/>
      <c r="I40" s="285"/>
      <c r="J40" s="162"/>
      <c r="K40" s="124"/>
      <c r="L40" s="124"/>
      <c r="M40" s="118"/>
      <c r="N40" s="118"/>
      <c r="O40" s="118"/>
      <c r="P40" s="118"/>
      <c r="Q40" s="118"/>
      <c r="R40" s="118"/>
      <c r="S40" s="118"/>
      <c r="T40" s="118"/>
      <c r="U40" s="118"/>
      <c r="V40" s="118"/>
      <c r="W40" s="118"/>
      <c r="X40" s="118"/>
      <c r="Y40" s="118"/>
      <c r="Z40" s="118"/>
      <c r="AA40" s="118"/>
      <c r="AB40" s="118"/>
      <c r="AC40" s="118"/>
      <c r="AD40" s="118"/>
      <c r="AE40" s="118"/>
      <c r="AF40" s="118"/>
      <c r="AG40" s="118"/>
      <c r="AH40" s="79"/>
    </row>
    <row r="41" spans="1:34" ht="15">
      <c r="A41" s="292"/>
      <c r="G41" s="285"/>
      <c r="H41" s="285"/>
      <c r="I41" s="285"/>
      <c r="J41" s="162"/>
      <c r="K41" s="124"/>
      <c r="L41" s="124"/>
      <c r="M41" s="118"/>
      <c r="N41" s="118"/>
      <c r="O41" s="118"/>
      <c r="P41" s="118"/>
      <c r="Q41" s="118"/>
      <c r="R41" s="118"/>
      <c r="S41" s="118"/>
      <c r="T41" s="118"/>
      <c r="U41" s="118"/>
      <c r="V41" s="118"/>
      <c r="W41" s="118"/>
      <c r="X41" s="118"/>
      <c r="Y41" s="118"/>
      <c r="Z41" s="118"/>
      <c r="AA41" s="118"/>
      <c r="AB41" s="118"/>
      <c r="AC41" s="118"/>
      <c r="AD41" s="118"/>
      <c r="AE41" s="118"/>
      <c r="AF41" s="118"/>
      <c r="AG41" s="118"/>
      <c r="AH41" s="79"/>
    </row>
    <row r="42" spans="1:34" ht="15.6" customHeight="1">
      <c r="A42" s="292"/>
      <c r="G42" s="285"/>
      <c r="H42" s="285"/>
      <c r="I42" s="285"/>
      <c r="J42" s="79"/>
      <c r="K42" s="79"/>
      <c r="L42" s="124"/>
      <c r="M42" s="124"/>
      <c r="N42" s="124"/>
      <c r="O42" s="124"/>
      <c r="P42" s="124"/>
      <c r="Q42" s="124"/>
      <c r="R42" s="124"/>
      <c r="S42" s="124"/>
      <c r="T42" s="124"/>
      <c r="U42" s="124"/>
      <c r="V42" s="124"/>
      <c r="W42" s="124"/>
      <c r="X42" s="124"/>
      <c r="Y42" s="124"/>
      <c r="Z42" s="124"/>
      <c r="AA42" s="124"/>
      <c r="AB42" s="124"/>
      <c r="AC42" s="124"/>
      <c r="AD42" s="124"/>
      <c r="AE42" s="124"/>
      <c r="AF42" s="79"/>
      <c r="AG42" s="79"/>
      <c r="AH42" s="79"/>
    </row>
    <row r="43" spans="1:34" ht="15.75">
      <c r="A43" s="292"/>
      <c r="G43" s="285"/>
      <c r="H43" s="285"/>
      <c r="I43" s="285"/>
      <c r="J43" s="79"/>
      <c r="K43" s="79"/>
      <c r="L43" s="124"/>
      <c r="M43" s="286"/>
      <c r="N43" s="286"/>
      <c r="O43" s="286"/>
      <c r="P43" s="286"/>
      <c r="Q43" s="286"/>
      <c r="R43" s="286"/>
      <c r="S43" s="286"/>
      <c r="T43" s="286"/>
      <c r="U43" s="286"/>
      <c r="V43" s="286"/>
      <c r="W43" s="286"/>
      <c r="X43" s="286"/>
      <c r="Y43" s="286"/>
      <c r="Z43" s="286"/>
      <c r="AA43" s="286"/>
      <c r="AB43" s="286"/>
      <c r="AC43" s="286"/>
      <c r="AD43" s="286"/>
      <c r="AE43" s="286"/>
      <c r="AF43" s="118"/>
      <c r="AG43" s="118"/>
      <c r="AH43" s="79"/>
    </row>
    <row r="44" spans="1:34" ht="15">
      <c r="A44" s="292"/>
      <c r="G44" s="285"/>
      <c r="H44" s="285"/>
      <c r="I44" s="285"/>
      <c r="J44" s="162"/>
      <c r="K44" s="124"/>
      <c r="L44" s="124"/>
      <c r="M44" s="118"/>
      <c r="N44" s="118"/>
      <c r="O44" s="118"/>
      <c r="P44" s="118"/>
      <c r="Q44" s="118"/>
      <c r="R44" s="118"/>
      <c r="S44" s="118"/>
      <c r="T44" s="118"/>
      <c r="U44" s="118"/>
      <c r="V44" s="118"/>
      <c r="W44" s="118"/>
      <c r="X44" s="118"/>
      <c r="Y44" s="118"/>
      <c r="Z44" s="118"/>
      <c r="AA44" s="118"/>
      <c r="AB44" s="118"/>
      <c r="AC44" s="118"/>
      <c r="AD44" s="118"/>
      <c r="AE44" s="118"/>
      <c r="AF44" s="118"/>
      <c r="AG44" s="118"/>
      <c r="AH44" s="79"/>
    </row>
    <row r="45" spans="1:34" ht="15">
      <c r="A45" s="292"/>
      <c r="G45" s="285"/>
      <c r="H45" s="285"/>
      <c r="I45" s="285"/>
      <c r="J45" s="162"/>
      <c r="K45" s="124"/>
      <c r="L45" s="124"/>
      <c r="M45" s="118"/>
      <c r="N45" s="118"/>
      <c r="O45" s="118"/>
      <c r="P45" s="118"/>
      <c r="Q45" s="118"/>
      <c r="R45" s="118"/>
      <c r="S45" s="118"/>
      <c r="T45" s="118"/>
      <c r="U45" s="118"/>
      <c r="V45" s="118"/>
      <c r="W45" s="118"/>
      <c r="X45" s="118"/>
      <c r="Y45" s="118"/>
      <c r="Z45" s="118"/>
      <c r="AA45" s="118"/>
      <c r="AB45" s="118"/>
      <c r="AC45" s="118"/>
      <c r="AD45" s="118"/>
      <c r="AE45" s="118"/>
      <c r="AF45" s="118"/>
      <c r="AG45" s="118"/>
      <c r="AH45" s="79"/>
    </row>
    <row r="46" spans="1:34" ht="15.6" customHeight="1">
      <c r="A46" s="292"/>
      <c r="G46" s="285"/>
      <c r="H46" s="285"/>
      <c r="I46" s="285"/>
      <c r="J46" s="162"/>
      <c r="K46" s="124"/>
      <c r="L46" s="124"/>
      <c r="M46" s="118"/>
      <c r="N46" s="118"/>
      <c r="O46" s="118"/>
      <c r="P46" s="118"/>
      <c r="Q46" s="118"/>
      <c r="R46" s="118"/>
      <c r="S46" s="118"/>
      <c r="T46" s="118"/>
      <c r="U46" s="118"/>
      <c r="V46" s="118"/>
      <c r="W46" s="118"/>
      <c r="X46" s="118"/>
      <c r="Y46" s="118"/>
      <c r="Z46" s="118"/>
      <c r="AA46" s="118"/>
      <c r="AB46" s="118"/>
      <c r="AC46" s="118"/>
      <c r="AD46" s="118"/>
      <c r="AE46" s="118"/>
      <c r="AF46" s="118"/>
      <c r="AG46" s="118"/>
      <c r="AH46" s="79"/>
    </row>
    <row r="47" spans="1:34" ht="15">
      <c r="A47" s="292"/>
      <c r="G47" s="285"/>
      <c r="H47" s="285"/>
      <c r="I47" s="285"/>
      <c r="J47" s="162"/>
      <c r="K47" s="124"/>
      <c r="L47" s="124"/>
      <c r="M47" s="118"/>
      <c r="N47" s="118"/>
      <c r="O47" s="118"/>
      <c r="P47" s="118"/>
      <c r="Q47" s="118"/>
      <c r="R47" s="118"/>
      <c r="S47" s="118"/>
      <c r="T47" s="118"/>
      <c r="U47" s="118"/>
      <c r="V47" s="118"/>
      <c r="W47" s="118"/>
      <c r="X47" s="118"/>
      <c r="Y47" s="118"/>
      <c r="Z47" s="118"/>
      <c r="AA47" s="118"/>
      <c r="AB47" s="118"/>
      <c r="AC47" s="118"/>
      <c r="AD47" s="118"/>
      <c r="AE47" s="118"/>
      <c r="AF47" s="118"/>
      <c r="AG47" s="118"/>
      <c r="AH47" s="79"/>
    </row>
    <row r="48" spans="1:34" ht="15.6" customHeight="1">
      <c r="A48" s="292"/>
      <c r="G48" s="285"/>
      <c r="H48" s="285"/>
      <c r="I48" s="285"/>
      <c r="J48" s="162"/>
      <c r="K48" s="124"/>
      <c r="L48" s="124"/>
      <c r="M48" s="118"/>
      <c r="N48" s="118"/>
      <c r="O48" s="118"/>
      <c r="P48" s="118"/>
      <c r="Q48" s="118"/>
      <c r="R48" s="118"/>
      <c r="S48" s="118"/>
      <c r="T48" s="118"/>
      <c r="U48" s="118"/>
      <c r="V48" s="118"/>
      <c r="W48" s="118"/>
      <c r="X48" s="118"/>
      <c r="Y48" s="118"/>
      <c r="Z48" s="118"/>
      <c r="AA48" s="118"/>
      <c r="AB48" s="118"/>
      <c r="AC48" s="118"/>
      <c r="AD48" s="118"/>
      <c r="AE48" s="118"/>
      <c r="AF48" s="118"/>
      <c r="AG48" s="118"/>
      <c r="AH48" s="79"/>
    </row>
    <row r="49" spans="1:34" ht="15">
      <c r="A49" s="292"/>
      <c r="G49" s="285"/>
      <c r="H49" s="285"/>
      <c r="I49" s="285"/>
      <c r="J49" s="162"/>
      <c r="K49" s="124"/>
      <c r="L49" s="124"/>
      <c r="M49" s="118"/>
      <c r="N49" s="118"/>
      <c r="O49" s="118"/>
      <c r="P49" s="118"/>
      <c r="Q49" s="118"/>
      <c r="R49" s="118"/>
      <c r="S49" s="118"/>
      <c r="T49" s="118"/>
      <c r="U49" s="118"/>
      <c r="V49" s="118"/>
      <c r="W49" s="118"/>
      <c r="X49" s="118"/>
      <c r="Y49" s="118"/>
      <c r="Z49" s="118"/>
      <c r="AA49" s="118"/>
      <c r="AB49" s="118"/>
      <c r="AC49" s="118"/>
      <c r="AD49" s="118"/>
      <c r="AE49" s="118"/>
      <c r="AF49" s="118"/>
      <c r="AG49" s="118"/>
      <c r="AH49" s="79"/>
    </row>
    <row r="50" spans="1:34" ht="15">
      <c r="A50" s="292"/>
      <c r="G50" s="285"/>
      <c r="H50" s="285"/>
      <c r="I50" s="285"/>
      <c r="J50" s="162"/>
      <c r="K50" s="124"/>
      <c r="L50" s="124"/>
      <c r="M50" s="118"/>
      <c r="N50" s="118"/>
      <c r="O50" s="118"/>
      <c r="P50" s="118"/>
      <c r="Q50" s="118"/>
      <c r="R50" s="118"/>
      <c r="S50" s="118"/>
      <c r="T50" s="118"/>
      <c r="U50" s="118"/>
      <c r="V50" s="118"/>
      <c r="W50" s="118"/>
      <c r="X50" s="118"/>
      <c r="Y50" s="118"/>
      <c r="Z50" s="118"/>
      <c r="AA50" s="118"/>
      <c r="AB50" s="118"/>
      <c r="AC50" s="118"/>
      <c r="AD50" s="118"/>
      <c r="AE50" s="118"/>
      <c r="AF50" s="118"/>
      <c r="AG50" s="118"/>
      <c r="AH50" s="79"/>
    </row>
    <row r="51" spans="1:34" ht="15">
      <c r="A51" s="292"/>
      <c r="G51" s="285"/>
      <c r="H51" s="285"/>
      <c r="I51" s="285"/>
      <c r="J51" s="162"/>
      <c r="K51" s="124"/>
      <c r="L51" s="124"/>
      <c r="M51" s="118"/>
      <c r="N51" s="118"/>
      <c r="O51" s="118"/>
      <c r="P51" s="118"/>
      <c r="Q51" s="118"/>
      <c r="R51" s="118"/>
      <c r="S51" s="118"/>
      <c r="T51" s="118"/>
      <c r="U51" s="118"/>
      <c r="V51" s="118"/>
      <c r="W51" s="118"/>
      <c r="X51" s="118"/>
      <c r="Y51" s="118"/>
      <c r="Z51" s="118"/>
      <c r="AA51" s="118"/>
      <c r="AB51" s="118"/>
      <c r="AC51" s="118"/>
      <c r="AD51" s="118"/>
      <c r="AE51" s="118"/>
      <c r="AF51" s="118"/>
      <c r="AG51" s="118"/>
      <c r="AH51" s="79"/>
    </row>
    <row r="52" spans="1:34" ht="15.6" customHeight="1">
      <c r="A52" s="292"/>
      <c r="G52" s="285"/>
      <c r="H52" s="285"/>
      <c r="I52" s="285"/>
      <c r="J52" s="162"/>
      <c r="K52" s="124"/>
      <c r="L52" s="287"/>
      <c r="M52" s="118"/>
      <c r="N52" s="118"/>
      <c r="O52" s="118"/>
      <c r="P52" s="118"/>
      <c r="Q52" s="118"/>
      <c r="R52" s="118"/>
      <c r="S52" s="118"/>
      <c r="T52" s="118"/>
      <c r="U52" s="118"/>
      <c r="V52" s="118"/>
      <c r="W52" s="118"/>
      <c r="X52" s="118"/>
      <c r="Y52" s="118"/>
      <c r="Z52" s="118"/>
      <c r="AA52" s="118"/>
      <c r="AB52" s="118"/>
      <c r="AC52" s="118"/>
      <c r="AD52" s="118"/>
      <c r="AE52" s="118"/>
      <c r="AF52" s="118"/>
      <c r="AG52" s="118"/>
      <c r="AH52" s="79"/>
    </row>
    <row r="53" spans="1:34" ht="15">
      <c r="A53" s="292"/>
      <c r="G53" s="285"/>
      <c r="H53" s="285"/>
      <c r="I53" s="285"/>
      <c r="J53" s="162"/>
      <c r="K53" s="124"/>
      <c r="L53" s="287"/>
      <c r="M53" s="118"/>
      <c r="N53" s="118"/>
      <c r="O53" s="118"/>
      <c r="P53" s="118"/>
      <c r="Q53" s="118"/>
      <c r="R53" s="118"/>
      <c r="S53" s="118"/>
      <c r="T53" s="118"/>
      <c r="U53" s="118"/>
      <c r="V53" s="118"/>
      <c r="W53" s="118"/>
      <c r="X53" s="118"/>
      <c r="Y53" s="118"/>
      <c r="Z53" s="118"/>
      <c r="AA53" s="118"/>
      <c r="AB53" s="118"/>
      <c r="AC53" s="118"/>
      <c r="AD53" s="118"/>
      <c r="AE53" s="118"/>
      <c r="AF53" s="118"/>
      <c r="AG53" s="118"/>
      <c r="AH53" s="79"/>
    </row>
    <row r="54" spans="1:34" ht="15.6" customHeight="1">
      <c r="A54" s="292"/>
      <c r="G54" s="285"/>
      <c r="H54" s="285"/>
      <c r="I54" s="285"/>
      <c r="J54" s="162"/>
      <c r="K54" s="124"/>
      <c r="L54" s="124"/>
      <c r="M54" s="118"/>
      <c r="N54" s="118"/>
      <c r="O54" s="118"/>
      <c r="P54" s="118"/>
      <c r="Q54" s="118"/>
      <c r="R54" s="118"/>
      <c r="S54" s="118"/>
      <c r="T54" s="118"/>
      <c r="U54" s="118"/>
      <c r="V54" s="118"/>
      <c r="W54" s="118"/>
      <c r="X54" s="118"/>
      <c r="Y54" s="118"/>
      <c r="Z54" s="118"/>
      <c r="AA54" s="118"/>
      <c r="AB54" s="118"/>
      <c r="AC54" s="118"/>
      <c r="AD54" s="118"/>
      <c r="AE54" s="118"/>
      <c r="AF54" s="118"/>
      <c r="AG54" s="118"/>
      <c r="AH54" s="79"/>
    </row>
    <row r="55" spans="1:34" ht="15">
      <c r="A55" s="292"/>
      <c r="G55" s="285"/>
      <c r="H55" s="285"/>
      <c r="I55" s="285"/>
      <c r="J55" s="162"/>
      <c r="K55" s="124"/>
      <c r="L55" s="124"/>
      <c r="M55" s="118"/>
      <c r="N55" s="118"/>
      <c r="O55" s="118"/>
      <c r="P55" s="118"/>
      <c r="Q55" s="118"/>
      <c r="R55" s="118"/>
      <c r="S55" s="118"/>
      <c r="T55" s="118"/>
      <c r="U55" s="118"/>
      <c r="V55" s="118"/>
      <c r="W55" s="118"/>
      <c r="X55" s="118"/>
      <c r="Y55" s="118"/>
      <c r="Z55" s="118"/>
      <c r="AA55" s="118"/>
      <c r="AB55" s="118"/>
      <c r="AC55" s="118"/>
      <c r="AD55" s="118"/>
      <c r="AE55" s="118"/>
      <c r="AF55" s="118"/>
      <c r="AG55" s="118"/>
      <c r="AH55" s="79"/>
    </row>
    <row r="56" spans="1:34" ht="15">
      <c r="A56" s="292"/>
      <c r="G56" s="285"/>
      <c r="H56" s="285"/>
      <c r="I56" s="285"/>
      <c r="J56" s="162"/>
      <c r="K56" s="124"/>
      <c r="L56" s="124"/>
      <c r="M56" s="118"/>
      <c r="N56" s="118"/>
      <c r="O56" s="118"/>
      <c r="P56" s="118"/>
      <c r="Q56" s="118"/>
      <c r="R56" s="118"/>
      <c r="S56" s="118"/>
      <c r="T56" s="118"/>
      <c r="U56" s="118"/>
      <c r="V56" s="118"/>
      <c r="W56" s="118"/>
      <c r="X56" s="118"/>
      <c r="Y56" s="118"/>
      <c r="Z56" s="118"/>
      <c r="AA56" s="118"/>
      <c r="AB56" s="118"/>
      <c r="AC56" s="118"/>
      <c r="AD56" s="118"/>
      <c r="AE56" s="118"/>
      <c r="AF56" s="118"/>
      <c r="AG56" s="118"/>
      <c r="AH56" s="79"/>
    </row>
    <row r="57" spans="1:34" ht="15">
      <c r="A57" s="292"/>
      <c r="G57" s="285"/>
      <c r="H57" s="285"/>
      <c r="I57" s="285"/>
      <c r="J57" s="162"/>
      <c r="K57" s="124"/>
      <c r="L57" s="124"/>
      <c r="M57" s="118"/>
      <c r="N57" s="118"/>
      <c r="O57" s="118"/>
      <c r="P57" s="118"/>
      <c r="Q57" s="118"/>
      <c r="R57" s="118"/>
      <c r="S57" s="118"/>
      <c r="T57" s="118"/>
      <c r="U57" s="118"/>
      <c r="V57" s="118"/>
      <c r="W57" s="118"/>
      <c r="X57" s="118"/>
      <c r="Y57" s="118"/>
      <c r="Z57" s="118"/>
      <c r="AA57" s="118"/>
      <c r="AB57" s="118"/>
      <c r="AC57" s="118"/>
      <c r="AD57" s="118"/>
      <c r="AE57" s="118"/>
      <c r="AF57" s="118"/>
      <c r="AG57" s="118"/>
      <c r="AH57" s="79"/>
    </row>
    <row r="58" spans="1:34" ht="15.6" customHeight="1">
      <c r="A58" s="292"/>
      <c r="G58" s="285"/>
      <c r="H58" s="285"/>
      <c r="I58" s="285"/>
      <c r="J58" s="162"/>
      <c r="K58" s="124"/>
      <c r="L58" s="124"/>
      <c r="M58" s="118"/>
      <c r="N58" s="118"/>
      <c r="O58" s="118"/>
      <c r="P58" s="118"/>
      <c r="Q58" s="118"/>
      <c r="R58" s="118"/>
      <c r="S58" s="118"/>
      <c r="T58" s="118"/>
      <c r="U58" s="118"/>
      <c r="V58" s="118"/>
      <c r="W58" s="118"/>
      <c r="X58" s="118"/>
      <c r="Y58" s="118"/>
      <c r="Z58" s="118"/>
      <c r="AA58" s="118"/>
      <c r="AB58" s="118"/>
      <c r="AC58" s="118"/>
      <c r="AD58" s="118"/>
      <c r="AE58" s="118"/>
      <c r="AF58" s="118"/>
      <c r="AG58" s="118"/>
      <c r="AH58" s="79"/>
    </row>
    <row r="59" spans="1:34" ht="15">
      <c r="A59" s="292"/>
      <c r="G59" s="285"/>
      <c r="H59" s="285"/>
      <c r="I59" s="285"/>
      <c r="J59" s="162"/>
      <c r="K59" s="124"/>
      <c r="L59" s="124"/>
      <c r="M59" s="118"/>
      <c r="N59" s="118"/>
      <c r="O59" s="118"/>
      <c r="P59" s="118"/>
      <c r="Q59" s="118"/>
      <c r="R59" s="118"/>
      <c r="S59" s="118"/>
      <c r="T59" s="118"/>
      <c r="U59" s="118"/>
      <c r="V59" s="118"/>
      <c r="W59" s="118"/>
      <c r="X59" s="118"/>
      <c r="Y59" s="118"/>
      <c r="Z59" s="118"/>
      <c r="AA59" s="118"/>
      <c r="AB59" s="118"/>
      <c r="AC59" s="118"/>
      <c r="AD59" s="118"/>
      <c r="AE59" s="118"/>
      <c r="AF59" s="118"/>
      <c r="AG59" s="118"/>
      <c r="AH59" s="79"/>
    </row>
    <row r="60" spans="1:34" ht="15.6" customHeight="1">
      <c r="A60" s="292"/>
      <c r="G60" s="285"/>
      <c r="H60" s="285"/>
      <c r="I60" s="285"/>
      <c r="J60" s="162"/>
      <c r="K60" s="124"/>
      <c r="L60" s="124"/>
      <c r="M60" s="118"/>
      <c r="N60" s="118"/>
      <c r="O60" s="118"/>
      <c r="P60" s="118"/>
      <c r="Q60" s="118"/>
      <c r="R60" s="118"/>
      <c r="S60" s="118"/>
      <c r="T60" s="118"/>
      <c r="U60" s="118"/>
      <c r="V60" s="118"/>
      <c r="W60" s="118"/>
      <c r="X60" s="118"/>
      <c r="Y60" s="118"/>
      <c r="Z60" s="118"/>
      <c r="AA60" s="118"/>
      <c r="AB60" s="118"/>
      <c r="AC60" s="118"/>
      <c r="AD60" s="118"/>
      <c r="AE60" s="118"/>
      <c r="AF60" s="118"/>
      <c r="AG60" s="118"/>
      <c r="AH60" s="79"/>
    </row>
    <row r="61" spans="1:34" ht="15">
      <c r="A61" s="292"/>
      <c r="G61" s="285"/>
      <c r="H61" s="285"/>
      <c r="I61" s="285"/>
      <c r="J61" s="162"/>
      <c r="K61" s="124"/>
      <c r="L61" s="124"/>
      <c r="M61" s="118"/>
      <c r="N61" s="118"/>
      <c r="O61" s="118"/>
      <c r="P61" s="118"/>
      <c r="Q61" s="118"/>
      <c r="R61" s="118"/>
      <c r="S61" s="118"/>
      <c r="T61" s="118"/>
      <c r="U61" s="118"/>
      <c r="V61" s="118"/>
      <c r="W61" s="118"/>
      <c r="X61" s="118"/>
      <c r="Y61" s="118"/>
      <c r="Z61" s="118"/>
      <c r="AA61" s="118"/>
      <c r="AB61" s="118"/>
      <c r="AC61" s="118"/>
      <c r="AD61" s="118"/>
      <c r="AE61" s="118"/>
      <c r="AF61" s="118"/>
      <c r="AG61" s="118"/>
      <c r="AH61" s="79"/>
    </row>
    <row r="62" spans="1:34" ht="15">
      <c r="A62" s="292"/>
      <c r="G62" s="285"/>
      <c r="H62" s="285"/>
      <c r="I62" s="285"/>
      <c r="J62" s="162"/>
      <c r="K62" s="124"/>
      <c r="L62" s="124"/>
      <c r="M62" s="118"/>
      <c r="N62" s="118"/>
      <c r="O62" s="118"/>
      <c r="P62" s="118"/>
      <c r="Q62" s="118"/>
      <c r="R62" s="118"/>
      <c r="S62" s="118"/>
      <c r="T62" s="118"/>
      <c r="U62" s="118"/>
      <c r="V62" s="118"/>
      <c r="W62" s="118"/>
      <c r="X62" s="118"/>
      <c r="Y62" s="118"/>
      <c r="Z62" s="118"/>
      <c r="AA62" s="118"/>
      <c r="AB62" s="118"/>
      <c r="AC62" s="118"/>
      <c r="AD62" s="118"/>
      <c r="AE62" s="118"/>
      <c r="AF62" s="118"/>
      <c r="AG62" s="118"/>
      <c r="AH62" s="79"/>
    </row>
    <row r="63" spans="7:34" ht="15">
      <c r="G63" s="285"/>
      <c r="H63" s="285"/>
      <c r="I63" s="285"/>
      <c r="J63" s="162"/>
      <c r="K63" s="124"/>
      <c r="L63" s="124"/>
      <c r="M63" s="118"/>
      <c r="N63" s="118"/>
      <c r="O63" s="118"/>
      <c r="P63" s="118"/>
      <c r="Q63" s="118"/>
      <c r="R63" s="118"/>
      <c r="S63" s="118"/>
      <c r="T63" s="118"/>
      <c r="U63" s="118"/>
      <c r="V63" s="118"/>
      <c r="W63" s="118"/>
      <c r="X63" s="118"/>
      <c r="Y63" s="118"/>
      <c r="Z63" s="118"/>
      <c r="AA63" s="118"/>
      <c r="AB63" s="118"/>
      <c r="AC63" s="118"/>
      <c r="AD63" s="118"/>
      <c r="AE63" s="118"/>
      <c r="AF63" s="118"/>
      <c r="AG63" s="118"/>
      <c r="AH63" s="79"/>
    </row>
    <row r="64" spans="7:34" ht="15.6" customHeight="1">
      <c r="G64" s="285"/>
      <c r="H64" s="285"/>
      <c r="I64" s="285"/>
      <c r="J64" s="79"/>
      <c r="K64" s="79"/>
      <c r="L64" s="124"/>
      <c r="M64" s="124"/>
      <c r="N64" s="124"/>
      <c r="O64" s="124"/>
      <c r="P64" s="124"/>
      <c r="Q64" s="124"/>
      <c r="R64" s="124"/>
      <c r="S64" s="124"/>
      <c r="T64" s="124"/>
      <c r="U64" s="124"/>
      <c r="V64" s="124"/>
      <c r="W64" s="124"/>
      <c r="X64" s="124"/>
      <c r="Y64" s="124"/>
      <c r="Z64" s="124"/>
      <c r="AA64" s="124"/>
      <c r="AB64" s="124"/>
      <c r="AC64" s="124"/>
      <c r="AD64" s="124"/>
      <c r="AE64" s="124"/>
      <c r="AF64" s="79"/>
      <c r="AG64" s="79"/>
      <c r="AH64" s="79"/>
    </row>
    <row r="65" spans="7:34" ht="15.75">
      <c r="G65" s="285"/>
      <c r="H65" s="285"/>
      <c r="I65" s="285"/>
      <c r="J65" s="79"/>
      <c r="K65" s="79"/>
      <c r="L65" s="124"/>
      <c r="M65" s="286"/>
      <c r="N65" s="286"/>
      <c r="O65" s="286"/>
      <c r="P65" s="286"/>
      <c r="Q65" s="286"/>
      <c r="R65" s="286"/>
      <c r="S65" s="286"/>
      <c r="T65" s="286"/>
      <c r="U65" s="286"/>
      <c r="V65" s="286"/>
      <c r="W65" s="286"/>
      <c r="X65" s="286"/>
      <c r="Y65" s="286"/>
      <c r="Z65" s="286"/>
      <c r="AA65" s="286"/>
      <c r="AB65" s="286"/>
      <c r="AC65" s="286"/>
      <c r="AD65" s="286"/>
      <c r="AE65" s="286"/>
      <c r="AF65" s="118"/>
      <c r="AG65" s="118"/>
      <c r="AH65" s="79"/>
    </row>
    <row r="66" spans="7:34" ht="15.6" customHeight="1">
      <c r="G66" s="285"/>
      <c r="H66" s="285"/>
      <c r="I66" s="285"/>
      <c r="J66" s="162"/>
      <c r="K66" s="124"/>
      <c r="L66" s="124"/>
      <c r="M66" s="118"/>
      <c r="N66" s="118"/>
      <c r="O66" s="118"/>
      <c r="P66" s="118"/>
      <c r="Q66" s="118"/>
      <c r="R66" s="118"/>
      <c r="S66" s="118"/>
      <c r="T66" s="118"/>
      <c r="U66" s="118"/>
      <c r="V66" s="118"/>
      <c r="W66" s="118"/>
      <c r="X66" s="118"/>
      <c r="Y66" s="118"/>
      <c r="Z66" s="118"/>
      <c r="AA66" s="118"/>
      <c r="AB66" s="118"/>
      <c r="AC66" s="118"/>
      <c r="AD66" s="118"/>
      <c r="AE66" s="118"/>
      <c r="AF66" s="118"/>
      <c r="AG66" s="118"/>
      <c r="AH66" s="79"/>
    </row>
    <row r="67" spans="7:34" ht="15">
      <c r="G67" s="285"/>
      <c r="H67" s="285"/>
      <c r="I67" s="285"/>
      <c r="J67" s="162"/>
      <c r="K67" s="124"/>
      <c r="L67" s="124"/>
      <c r="M67" s="118"/>
      <c r="N67" s="118"/>
      <c r="O67" s="118"/>
      <c r="P67" s="118"/>
      <c r="Q67" s="118"/>
      <c r="R67" s="118"/>
      <c r="S67" s="118"/>
      <c r="T67" s="118"/>
      <c r="U67" s="118"/>
      <c r="V67" s="118"/>
      <c r="W67" s="118"/>
      <c r="X67" s="118"/>
      <c r="Y67" s="118"/>
      <c r="Z67" s="118"/>
      <c r="AA67" s="118"/>
      <c r="AB67" s="118"/>
      <c r="AC67" s="118"/>
      <c r="AD67" s="118"/>
      <c r="AE67" s="118"/>
      <c r="AF67" s="118"/>
      <c r="AG67" s="118"/>
      <c r="AH67" s="79"/>
    </row>
    <row r="68" spans="7:34" ht="15">
      <c r="G68" s="285"/>
      <c r="H68" s="285"/>
      <c r="I68" s="285"/>
      <c r="J68" s="162"/>
      <c r="K68" s="124"/>
      <c r="L68" s="124"/>
      <c r="M68" s="118"/>
      <c r="N68" s="118"/>
      <c r="O68" s="118"/>
      <c r="P68" s="118"/>
      <c r="Q68" s="118"/>
      <c r="R68" s="118"/>
      <c r="S68" s="118"/>
      <c r="T68" s="118"/>
      <c r="U68" s="118"/>
      <c r="V68" s="118"/>
      <c r="W68" s="118"/>
      <c r="X68" s="118"/>
      <c r="Y68" s="118"/>
      <c r="Z68" s="118"/>
      <c r="AA68" s="118"/>
      <c r="AB68" s="118"/>
      <c r="AC68" s="118"/>
      <c r="AD68" s="118"/>
      <c r="AE68" s="118"/>
      <c r="AF68" s="118"/>
      <c r="AG68" s="118"/>
      <c r="AH68" s="79"/>
    </row>
    <row r="69" spans="7:34" ht="15">
      <c r="G69" s="285"/>
      <c r="H69" s="285"/>
      <c r="I69" s="285"/>
      <c r="J69" s="162"/>
      <c r="K69" s="124"/>
      <c r="L69" s="124"/>
      <c r="M69" s="118"/>
      <c r="N69" s="118"/>
      <c r="O69" s="118"/>
      <c r="P69" s="118"/>
      <c r="Q69" s="118"/>
      <c r="R69" s="118"/>
      <c r="S69" s="118"/>
      <c r="T69" s="118"/>
      <c r="U69" s="118"/>
      <c r="V69" s="118"/>
      <c r="W69" s="118"/>
      <c r="X69" s="118"/>
      <c r="Y69" s="118"/>
      <c r="Z69" s="118"/>
      <c r="AA69" s="118"/>
      <c r="AB69" s="118"/>
      <c r="AC69" s="118"/>
      <c r="AD69" s="118"/>
      <c r="AE69" s="118"/>
      <c r="AF69" s="118"/>
      <c r="AG69" s="118"/>
      <c r="AH69" s="79"/>
    </row>
    <row r="70" spans="7:34" ht="15">
      <c r="G70" s="285"/>
      <c r="H70" s="285"/>
      <c r="I70" s="285"/>
      <c r="J70" s="162"/>
      <c r="K70" s="124"/>
      <c r="L70" s="124"/>
      <c r="M70" s="118"/>
      <c r="N70" s="118"/>
      <c r="O70" s="118"/>
      <c r="P70" s="118"/>
      <c r="Q70" s="118"/>
      <c r="R70" s="118"/>
      <c r="S70" s="118"/>
      <c r="T70" s="118"/>
      <c r="U70" s="118"/>
      <c r="V70" s="118"/>
      <c r="W70" s="118"/>
      <c r="X70" s="118"/>
      <c r="Y70" s="118"/>
      <c r="Z70" s="118"/>
      <c r="AA70" s="118"/>
      <c r="AB70" s="118"/>
      <c r="AC70" s="118"/>
      <c r="AD70" s="118"/>
      <c r="AE70" s="118"/>
      <c r="AF70" s="118"/>
      <c r="AG70" s="118"/>
      <c r="AH70" s="79"/>
    </row>
    <row r="71" spans="7:34" ht="15">
      <c r="G71" s="285"/>
      <c r="H71" s="285"/>
      <c r="I71" s="285"/>
      <c r="J71" s="162"/>
      <c r="K71" s="124"/>
      <c r="L71" s="124"/>
      <c r="M71" s="118"/>
      <c r="N71" s="118"/>
      <c r="O71" s="118"/>
      <c r="P71" s="118"/>
      <c r="Q71" s="118"/>
      <c r="R71" s="118"/>
      <c r="S71" s="118"/>
      <c r="T71" s="118"/>
      <c r="U71" s="118"/>
      <c r="V71" s="118"/>
      <c r="W71" s="118"/>
      <c r="X71" s="118"/>
      <c r="Y71" s="118"/>
      <c r="Z71" s="118"/>
      <c r="AA71" s="118"/>
      <c r="AB71" s="118"/>
      <c r="AC71" s="118"/>
      <c r="AD71" s="118"/>
      <c r="AE71" s="118"/>
      <c r="AF71" s="118"/>
      <c r="AG71" s="118"/>
      <c r="AH71" s="79"/>
    </row>
    <row r="72" spans="7:34" ht="15.6" customHeight="1">
      <c r="G72" s="285"/>
      <c r="H72" s="285"/>
      <c r="I72" s="285"/>
      <c r="J72" s="162"/>
      <c r="K72" s="124"/>
      <c r="L72" s="124"/>
      <c r="M72" s="118"/>
      <c r="N72" s="118"/>
      <c r="O72" s="118"/>
      <c r="P72" s="118"/>
      <c r="Q72" s="118"/>
      <c r="R72" s="118"/>
      <c r="S72" s="118"/>
      <c r="T72" s="118"/>
      <c r="U72" s="118"/>
      <c r="V72" s="118"/>
      <c r="W72" s="118"/>
      <c r="X72" s="118"/>
      <c r="Y72" s="118"/>
      <c r="Z72" s="118"/>
      <c r="AA72" s="118"/>
      <c r="AB72" s="118"/>
      <c r="AC72" s="118"/>
      <c r="AD72" s="118"/>
      <c r="AE72" s="118"/>
      <c r="AF72" s="118"/>
      <c r="AG72" s="118"/>
      <c r="AH72" s="79"/>
    </row>
    <row r="73" spans="7:34" ht="15">
      <c r="G73" s="285"/>
      <c r="H73" s="285"/>
      <c r="I73" s="285"/>
      <c r="J73" s="162"/>
      <c r="K73" s="124"/>
      <c r="L73" s="124"/>
      <c r="M73" s="118"/>
      <c r="N73" s="118"/>
      <c r="O73" s="118"/>
      <c r="P73" s="118"/>
      <c r="Q73" s="118"/>
      <c r="R73" s="118"/>
      <c r="S73" s="118"/>
      <c r="T73" s="118"/>
      <c r="U73" s="118"/>
      <c r="V73" s="118"/>
      <c r="W73" s="118"/>
      <c r="X73" s="118"/>
      <c r="Y73" s="118"/>
      <c r="Z73" s="118"/>
      <c r="AA73" s="118"/>
      <c r="AB73" s="118"/>
      <c r="AC73" s="118"/>
      <c r="AD73" s="118"/>
      <c r="AE73" s="118"/>
      <c r="AF73" s="118"/>
      <c r="AG73" s="118"/>
      <c r="AH73" s="79"/>
    </row>
    <row r="74" spans="7:34" ht="15">
      <c r="G74" s="285"/>
      <c r="H74" s="285"/>
      <c r="I74" s="285"/>
      <c r="J74" s="162"/>
      <c r="K74" s="124"/>
      <c r="L74" s="287"/>
      <c r="M74" s="118"/>
      <c r="N74" s="118"/>
      <c r="O74" s="118"/>
      <c r="P74" s="118"/>
      <c r="Q74" s="118"/>
      <c r="R74" s="118"/>
      <c r="S74" s="118"/>
      <c r="T74" s="118"/>
      <c r="U74" s="118"/>
      <c r="V74" s="118"/>
      <c r="W74" s="118"/>
      <c r="X74" s="118"/>
      <c r="Y74" s="118"/>
      <c r="Z74" s="118"/>
      <c r="AA74" s="118"/>
      <c r="AB74" s="118"/>
      <c r="AC74" s="118"/>
      <c r="AD74" s="118"/>
      <c r="AE74" s="118"/>
      <c r="AF74" s="118"/>
      <c r="AG74" s="118"/>
      <c r="AH74" s="79"/>
    </row>
    <row r="75" spans="7:34" ht="15">
      <c r="G75" s="285"/>
      <c r="H75" s="285"/>
      <c r="I75" s="285"/>
      <c r="J75" s="162"/>
      <c r="K75" s="124"/>
      <c r="L75" s="287"/>
      <c r="M75" s="118"/>
      <c r="N75" s="118"/>
      <c r="O75" s="118"/>
      <c r="P75" s="118"/>
      <c r="Q75" s="118"/>
      <c r="R75" s="118"/>
      <c r="S75" s="118"/>
      <c r="T75" s="118"/>
      <c r="U75" s="118"/>
      <c r="V75" s="118"/>
      <c r="W75" s="118"/>
      <c r="X75" s="118"/>
      <c r="Y75" s="118"/>
      <c r="Z75" s="118"/>
      <c r="AA75" s="118"/>
      <c r="AB75" s="118"/>
      <c r="AC75" s="118"/>
      <c r="AD75" s="118"/>
      <c r="AE75" s="118"/>
      <c r="AF75" s="118"/>
      <c r="AG75" s="118"/>
      <c r="AH75" s="79"/>
    </row>
    <row r="76" spans="7:34" ht="15.6" customHeight="1">
      <c r="G76" s="285"/>
      <c r="H76" s="285"/>
      <c r="I76" s="285"/>
      <c r="J76" s="162"/>
      <c r="K76" s="124"/>
      <c r="L76" s="124"/>
      <c r="M76" s="118"/>
      <c r="N76" s="118"/>
      <c r="O76" s="118"/>
      <c r="P76" s="118"/>
      <c r="Q76" s="118"/>
      <c r="R76" s="118"/>
      <c r="S76" s="118"/>
      <c r="T76" s="118"/>
      <c r="U76" s="118"/>
      <c r="V76" s="118"/>
      <c r="W76" s="118"/>
      <c r="X76" s="118"/>
      <c r="Y76" s="118"/>
      <c r="Z76" s="118"/>
      <c r="AA76" s="118"/>
      <c r="AB76" s="118"/>
      <c r="AC76" s="118"/>
      <c r="AD76" s="118"/>
      <c r="AE76" s="118"/>
      <c r="AF76" s="118"/>
      <c r="AG76" s="118"/>
      <c r="AH76" s="79"/>
    </row>
    <row r="77" spans="7:34" ht="15">
      <c r="G77" s="285"/>
      <c r="H77" s="285"/>
      <c r="I77" s="285"/>
      <c r="J77" s="162"/>
      <c r="K77" s="124"/>
      <c r="L77" s="124"/>
      <c r="M77" s="118"/>
      <c r="N77" s="118"/>
      <c r="O77" s="118"/>
      <c r="P77" s="118"/>
      <c r="Q77" s="118"/>
      <c r="R77" s="118"/>
      <c r="S77" s="118"/>
      <c r="T77" s="118"/>
      <c r="U77" s="118"/>
      <c r="V77" s="118"/>
      <c r="W77" s="118"/>
      <c r="X77" s="118"/>
      <c r="Y77" s="118"/>
      <c r="Z77" s="118"/>
      <c r="AA77" s="118"/>
      <c r="AB77" s="118"/>
      <c r="AC77" s="118"/>
      <c r="AD77" s="118"/>
      <c r="AE77" s="118"/>
      <c r="AF77" s="118"/>
      <c r="AG77" s="118"/>
      <c r="AH77" s="79"/>
    </row>
    <row r="78" spans="7:34" ht="15.6" customHeight="1">
      <c r="G78" s="285"/>
      <c r="H78" s="285"/>
      <c r="I78" s="285"/>
      <c r="J78" s="162"/>
      <c r="K78" s="124"/>
      <c r="L78" s="124"/>
      <c r="M78" s="118"/>
      <c r="N78" s="118"/>
      <c r="O78" s="118"/>
      <c r="P78" s="118"/>
      <c r="Q78" s="118"/>
      <c r="R78" s="118"/>
      <c r="S78" s="118"/>
      <c r="T78" s="118"/>
      <c r="U78" s="118"/>
      <c r="V78" s="118"/>
      <c r="W78" s="118"/>
      <c r="X78" s="118"/>
      <c r="Y78" s="118"/>
      <c r="Z78" s="118"/>
      <c r="AA78" s="118"/>
      <c r="AB78" s="118"/>
      <c r="AC78" s="118"/>
      <c r="AD78" s="118"/>
      <c r="AE78" s="118"/>
      <c r="AF78" s="118"/>
      <c r="AG78" s="118"/>
      <c r="AH78" s="79"/>
    </row>
    <row r="79" spans="7:34" ht="15">
      <c r="G79" s="285"/>
      <c r="H79" s="285"/>
      <c r="I79" s="285"/>
      <c r="J79" s="162"/>
      <c r="K79" s="124"/>
      <c r="L79" s="124"/>
      <c r="M79" s="118"/>
      <c r="N79" s="118"/>
      <c r="O79" s="118"/>
      <c r="P79" s="118"/>
      <c r="Q79" s="118"/>
      <c r="R79" s="118"/>
      <c r="S79" s="118"/>
      <c r="T79" s="118"/>
      <c r="U79" s="118"/>
      <c r="V79" s="118"/>
      <c r="W79" s="118"/>
      <c r="X79" s="118"/>
      <c r="Y79" s="118"/>
      <c r="Z79" s="118"/>
      <c r="AA79" s="118"/>
      <c r="AB79" s="118"/>
      <c r="AC79" s="118"/>
      <c r="AD79" s="118"/>
      <c r="AE79" s="118"/>
      <c r="AF79" s="118"/>
      <c r="AG79" s="118"/>
      <c r="AH79" s="79"/>
    </row>
    <row r="80" spans="7:34" ht="15">
      <c r="G80" s="285"/>
      <c r="H80" s="285"/>
      <c r="I80" s="285"/>
      <c r="J80" s="162"/>
      <c r="K80" s="124"/>
      <c r="L80" s="124"/>
      <c r="M80" s="118"/>
      <c r="N80" s="118"/>
      <c r="O80" s="118"/>
      <c r="P80" s="118"/>
      <c r="Q80" s="118"/>
      <c r="R80" s="118"/>
      <c r="S80" s="118"/>
      <c r="T80" s="118"/>
      <c r="U80" s="118"/>
      <c r="V80" s="118"/>
      <c r="W80" s="118"/>
      <c r="X80" s="118"/>
      <c r="Y80" s="118"/>
      <c r="Z80" s="118"/>
      <c r="AA80" s="118"/>
      <c r="AB80" s="118"/>
      <c r="AC80" s="118"/>
      <c r="AD80" s="118"/>
      <c r="AE80" s="118"/>
      <c r="AF80" s="118"/>
      <c r="AG80" s="118"/>
      <c r="AH80" s="79"/>
    </row>
    <row r="81" spans="7:34" ht="15">
      <c r="G81" s="285"/>
      <c r="H81" s="285"/>
      <c r="I81" s="285"/>
      <c r="J81" s="162"/>
      <c r="K81" s="124"/>
      <c r="L81" s="124"/>
      <c r="M81" s="118"/>
      <c r="N81" s="118"/>
      <c r="O81" s="118"/>
      <c r="P81" s="118"/>
      <c r="Q81" s="118"/>
      <c r="R81" s="118"/>
      <c r="S81" s="118"/>
      <c r="T81" s="118"/>
      <c r="U81" s="118"/>
      <c r="V81" s="118"/>
      <c r="W81" s="118"/>
      <c r="X81" s="118"/>
      <c r="Y81" s="118"/>
      <c r="Z81" s="118"/>
      <c r="AA81" s="118"/>
      <c r="AB81" s="118"/>
      <c r="AC81" s="118"/>
      <c r="AD81" s="118"/>
      <c r="AE81" s="118"/>
      <c r="AF81" s="118"/>
      <c r="AG81" s="118"/>
      <c r="AH81" s="79"/>
    </row>
    <row r="82" spans="7:34" ht="15.6" customHeight="1">
      <c r="G82" s="285"/>
      <c r="H82" s="285"/>
      <c r="I82" s="285"/>
      <c r="J82" s="162"/>
      <c r="K82" s="124"/>
      <c r="L82" s="124"/>
      <c r="M82" s="118"/>
      <c r="N82" s="118"/>
      <c r="O82" s="118"/>
      <c r="P82" s="118"/>
      <c r="Q82" s="118"/>
      <c r="R82" s="118"/>
      <c r="S82" s="118"/>
      <c r="T82" s="118"/>
      <c r="U82" s="118"/>
      <c r="V82" s="118"/>
      <c r="W82" s="118"/>
      <c r="X82" s="118"/>
      <c r="Y82" s="118"/>
      <c r="Z82" s="118"/>
      <c r="AA82" s="118"/>
      <c r="AB82" s="118"/>
      <c r="AC82" s="118"/>
      <c r="AD82" s="118"/>
      <c r="AE82" s="118"/>
      <c r="AF82" s="118"/>
      <c r="AG82" s="118"/>
      <c r="AH82" s="79"/>
    </row>
    <row r="83" spans="7:34" ht="15">
      <c r="G83" s="285"/>
      <c r="H83" s="285"/>
      <c r="I83" s="285"/>
      <c r="J83" s="162"/>
      <c r="K83" s="124"/>
      <c r="L83" s="124"/>
      <c r="M83" s="118"/>
      <c r="N83" s="118"/>
      <c r="O83" s="118"/>
      <c r="P83" s="118"/>
      <c r="Q83" s="118"/>
      <c r="R83" s="118"/>
      <c r="S83" s="118"/>
      <c r="T83" s="118"/>
      <c r="U83" s="118"/>
      <c r="V83" s="118"/>
      <c r="W83" s="118"/>
      <c r="X83" s="118"/>
      <c r="Y83" s="118"/>
      <c r="Z83" s="118"/>
      <c r="AA83" s="118"/>
      <c r="AB83" s="118"/>
      <c r="AC83" s="118"/>
      <c r="AD83" s="118"/>
      <c r="AE83" s="118"/>
      <c r="AF83" s="118"/>
      <c r="AG83" s="118"/>
      <c r="AH83" s="79"/>
    </row>
    <row r="84" spans="7:34" ht="15.6" customHeight="1">
      <c r="G84" s="285"/>
      <c r="H84" s="285"/>
      <c r="I84" s="285"/>
      <c r="J84" s="162"/>
      <c r="K84" s="124"/>
      <c r="L84" s="124"/>
      <c r="M84" s="118"/>
      <c r="N84" s="118"/>
      <c r="O84" s="118"/>
      <c r="P84" s="118"/>
      <c r="Q84" s="118"/>
      <c r="R84" s="118"/>
      <c r="S84" s="118"/>
      <c r="T84" s="118"/>
      <c r="U84" s="118"/>
      <c r="V84" s="118"/>
      <c r="W84" s="118"/>
      <c r="X84" s="118"/>
      <c r="Y84" s="118"/>
      <c r="Z84" s="118"/>
      <c r="AA84" s="118"/>
      <c r="AB84" s="118"/>
      <c r="AC84" s="118"/>
      <c r="AD84" s="118"/>
      <c r="AE84" s="118"/>
      <c r="AF84" s="118"/>
      <c r="AG84" s="118"/>
      <c r="AH84" s="79"/>
    </row>
    <row r="85" spans="7:34" ht="15">
      <c r="G85" s="285"/>
      <c r="H85" s="285"/>
      <c r="I85" s="285"/>
      <c r="J85" s="162"/>
      <c r="K85" s="124"/>
      <c r="L85" s="124"/>
      <c r="M85" s="118"/>
      <c r="N85" s="118"/>
      <c r="O85" s="118"/>
      <c r="P85" s="118"/>
      <c r="Q85" s="118"/>
      <c r="R85" s="118"/>
      <c r="S85" s="118"/>
      <c r="T85" s="118"/>
      <c r="U85" s="118"/>
      <c r="V85" s="118"/>
      <c r="W85" s="118"/>
      <c r="X85" s="118"/>
      <c r="Y85" s="118"/>
      <c r="Z85" s="118"/>
      <c r="AA85" s="118"/>
      <c r="AB85" s="118"/>
      <c r="AC85" s="118"/>
      <c r="AD85" s="118"/>
      <c r="AE85" s="118"/>
      <c r="AF85" s="118"/>
      <c r="AG85" s="118"/>
      <c r="AH85" s="79"/>
    </row>
    <row r="86" spans="7:34" ht="15">
      <c r="G86" s="285"/>
      <c r="H86" s="285"/>
      <c r="I86" s="285"/>
      <c r="J86" s="79"/>
      <c r="K86" s="79"/>
      <c r="L86" s="124"/>
      <c r="M86" s="124"/>
      <c r="N86" s="124"/>
      <c r="O86" s="124"/>
      <c r="P86" s="124"/>
      <c r="Q86" s="124"/>
      <c r="R86" s="124"/>
      <c r="S86" s="124"/>
      <c r="T86" s="124"/>
      <c r="U86" s="124"/>
      <c r="V86" s="124"/>
      <c r="W86" s="124"/>
      <c r="X86" s="124"/>
      <c r="Y86" s="124"/>
      <c r="Z86" s="124"/>
      <c r="AA86" s="124"/>
      <c r="AB86" s="124"/>
      <c r="AC86" s="124"/>
      <c r="AD86" s="124"/>
      <c r="AE86" s="124"/>
      <c r="AF86" s="79"/>
      <c r="AG86" s="79"/>
      <c r="AH86" s="79"/>
    </row>
    <row r="87" spans="7:34" ht="15.75">
      <c r="G87" s="285"/>
      <c r="H87" s="285"/>
      <c r="I87" s="285"/>
      <c r="J87" s="79"/>
      <c r="K87" s="79"/>
      <c r="L87" s="124"/>
      <c r="M87" s="286"/>
      <c r="N87" s="286"/>
      <c r="O87" s="286"/>
      <c r="P87" s="286"/>
      <c r="Q87" s="286"/>
      <c r="R87" s="286"/>
      <c r="S87" s="286"/>
      <c r="T87" s="286"/>
      <c r="U87" s="286"/>
      <c r="V87" s="286"/>
      <c r="W87" s="286"/>
      <c r="X87" s="286"/>
      <c r="Y87" s="286"/>
      <c r="Z87" s="286"/>
      <c r="AA87" s="286"/>
      <c r="AB87" s="286"/>
      <c r="AC87" s="286"/>
      <c r="AD87" s="286"/>
      <c r="AE87" s="286"/>
      <c r="AF87" s="118"/>
      <c r="AG87" s="118"/>
      <c r="AH87" s="79"/>
    </row>
    <row r="88" spans="7:34" ht="15.6" customHeight="1">
      <c r="G88" s="285"/>
      <c r="H88" s="285"/>
      <c r="I88" s="285"/>
      <c r="J88" s="162"/>
      <c r="K88" s="124"/>
      <c r="L88" s="124"/>
      <c r="M88" s="118"/>
      <c r="N88" s="118"/>
      <c r="O88" s="118"/>
      <c r="P88" s="118"/>
      <c r="Q88" s="118"/>
      <c r="R88" s="118"/>
      <c r="S88" s="118"/>
      <c r="T88" s="118"/>
      <c r="U88" s="118"/>
      <c r="V88" s="118"/>
      <c r="W88" s="118"/>
      <c r="X88" s="118"/>
      <c r="Y88" s="118"/>
      <c r="Z88" s="118"/>
      <c r="AA88" s="118"/>
      <c r="AB88" s="118"/>
      <c r="AC88" s="118"/>
      <c r="AD88" s="118"/>
      <c r="AE88" s="118"/>
      <c r="AF88" s="118"/>
      <c r="AG88" s="118"/>
      <c r="AH88" s="79"/>
    </row>
    <row r="89" spans="7:34" ht="15">
      <c r="G89" s="285"/>
      <c r="H89" s="285"/>
      <c r="I89" s="285"/>
      <c r="J89" s="162"/>
      <c r="K89" s="124"/>
      <c r="L89" s="124"/>
      <c r="M89" s="118"/>
      <c r="N89" s="118"/>
      <c r="O89" s="118"/>
      <c r="P89" s="118"/>
      <c r="Q89" s="118"/>
      <c r="R89" s="118"/>
      <c r="S89" s="118"/>
      <c r="T89" s="118"/>
      <c r="U89" s="118"/>
      <c r="V89" s="118"/>
      <c r="W89" s="118"/>
      <c r="X89" s="118"/>
      <c r="Y89" s="118"/>
      <c r="Z89" s="118"/>
      <c r="AA89" s="118"/>
      <c r="AB89" s="118"/>
      <c r="AC89" s="118"/>
      <c r="AD89" s="118"/>
      <c r="AE89" s="118"/>
      <c r="AF89" s="118"/>
      <c r="AG89" s="118"/>
      <c r="AH89" s="79"/>
    </row>
    <row r="90" spans="7:34" ht="15.6" customHeight="1">
      <c r="G90" s="285"/>
      <c r="H90" s="285"/>
      <c r="I90" s="285"/>
      <c r="J90" s="162"/>
      <c r="K90" s="124"/>
      <c r="L90" s="124"/>
      <c r="M90" s="118"/>
      <c r="N90" s="118"/>
      <c r="O90" s="118"/>
      <c r="P90" s="118"/>
      <c r="Q90" s="118"/>
      <c r="R90" s="118"/>
      <c r="S90" s="118"/>
      <c r="T90" s="118"/>
      <c r="U90" s="118"/>
      <c r="V90" s="118"/>
      <c r="W90" s="118"/>
      <c r="X90" s="118"/>
      <c r="Y90" s="118"/>
      <c r="Z90" s="118"/>
      <c r="AA90" s="118"/>
      <c r="AB90" s="118"/>
      <c r="AC90" s="118"/>
      <c r="AD90" s="118"/>
      <c r="AE90" s="118"/>
      <c r="AF90" s="118"/>
      <c r="AG90" s="118"/>
      <c r="AH90" s="79"/>
    </row>
    <row r="91" spans="7:34" ht="15">
      <c r="G91" s="285"/>
      <c r="H91" s="285"/>
      <c r="I91" s="285"/>
      <c r="J91" s="162"/>
      <c r="K91" s="124"/>
      <c r="L91" s="124"/>
      <c r="M91" s="118"/>
      <c r="N91" s="118"/>
      <c r="O91" s="118"/>
      <c r="P91" s="118"/>
      <c r="Q91" s="118"/>
      <c r="R91" s="118"/>
      <c r="S91" s="118"/>
      <c r="T91" s="118"/>
      <c r="U91" s="118"/>
      <c r="V91" s="118"/>
      <c r="W91" s="118"/>
      <c r="X91" s="118"/>
      <c r="Y91" s="118"/>
      <c r="Z91" s="118"/>
      <c r="AA91" s="118"/>
      <c r="AB91" s="118"/>
      <c r="AC91" s="118"/>
      <c r="AD91" s="118"/>
      <c r="AE91" s="118"/>
      <c r="AF91" s="118"/>
      <c r="AG91" s="118"/>
      <c r="AH91" s="79"/>
    </row>
    <row r="92" spans="7:34" ht="15">
      <c r="G92" s="285"/>
      <c r="H92" s="285"/>
      <c r="I92" s="285"/>
      <c r="J92" s="162"/>
      <c r="K92" s="124"/>
      <c r="L92" s="124"/>
      <c r="M92" s="118"/>
      <c r="N92" s="118"/>
      <c r="O92" s="118"/>
      <c r="P92" s="118"/>
      <c r="Q92" s="118"/>
      <c r="R92" s="118"/>
      <c r="S92" s="118"/>
      <c r="T92" s="118"/>
      <c r="U92" s="118"/>
      <c r="V92" s="118"/>
      <c r="W92" s="118"/>
      <c r="X92" s="118"/>
      <c r="Y92" s="118"/>
      <c r="Z92" s="118"/>
      <c r="AA92" s="118"/>
      <c r="AB92" s="118"/>
      <c r="AC92" s="118"/>
      <c r="AD92" s="118"/>
      <c r="AE92" s="118"/>
      <c r="AF92" s="118"/>
      <c r="AG92" s="118"/>
      <c r="AH92" s="79"/>
    </row>
    <row r="93" spans="7:34" ht="15">
      <c r="G93" s="285"/>
      <c r="H93" s="285"/>
      <c r="I93" s="285"/>
      <c r="J93" s="162"/>
      <c r="K93" s="124"/>
      <c r="L93" s="124"/>
      <c r="M93" s="118"/>
      <c r="N93" s="118"/>
      <c r="O93" s="118"/>
      <c r="P93" s="118"/>
      <c r="Q93" s="118"/>
      <c r="R93" s="118"/>
      <c r="S93" s="118"/>
      <c r="T93" s="118"/>
      <c r="U93" s="118"/>
      <c r="V93" s="118"/>
      <c r="W93" s="118"/>
      <c r="X93" s="118"/>
      <c r="Y93" s="118"/>
      <c r="Z93" s="118"/>
      <c r="AA93" s="118"/>
      <c r="AB93" s="118"/>
      <c r="AC93" s="118"/>
      <c r="AD93" s="118"/>
      <c r="AE93" s="118"/>
      <c r="AF93" s="118"/>
      <c r="AG93" s="118"/>
      <c r="AH93" s="79"/>
    </row>
    <row r="94" spans="7:34" ht="15.6" customHeight="1">
      <c r="G94" s="285"/>
      <c r="H94" s="285"/>
      <c r="I94" s="285"/>
      <c r="J94" s="162"/>
      <c r="K94" s="124"/>
      <c r="L94" s="124"/>
      <c r="M94" s="118"/>
      <c r="N94" s="118"/>
      <c r="O94" s="118"/>
      <c r="P94" s="118"/>
      <c r="Q94" s="118"/>
      <c r="R94" s="118"/>
      <c r="S94" s="118"/>
      <c r="T94" s="118"/>
      <c r="U94" s="118"/>
      <c r="V94" s="118"/>
      <c r="W94" s="118"/>
      <c r="X94" s="118"/>
      <c r="Y94" s="118"/>
      <c r="Z94" s="118"/>
      <c r="AA94" s="118"/>
      <c r="AB94" s="118"/>
      <c r="AC94" s="118"/>
      <c r="AD94" s="118"/>
      <c r="AE94" s="118"/>
      <c r="AF94" s="118"/>
      <c r="AG94" s="118"/>
      <c r="AH94" s="79"/>
    </row>
    <row r="95" spans="7:34" ht="15">
      <c r="G95" s="285"/>
      <c r="H95" s="285"/>
      <c r="I95" s="285"/>
      <c r="J95" s="162"/>
      <c r="K95" s="124"/>
      <c r="L95" s="124"/>
      <c r="M95" s="118"/>
      <c r="N95" s="118"/>
      <c r="O95" s="118"/>
      <c r="P95" s="118"/>
      <c r="Q95" s="118"/>
      <c r="R95" s="118"/>
      <c r="S95" s="118"/>
      <c r="T95" s="118"/>
      <c r="U95" s="118"/>
      <c r="V95" s="118"/>
      <c r="W95" s="118"/>
      <c r="X95" s="118"/>
      <c r="Y95" s="118"/>
      <c r="Z95" s="118"/>
      <c r="AA95" s="118"/>
      <c r="AB95" s="118"/>
      <c r="AC95" s="118"/>
      <c r="AD95" s="118"/>
      <c r="AE95" s="118"/>
      <c r="AF95" s="118"/>
      <c r="AG95" s="118"/>
      <c r="AH95" s="79"/>
    </row>
    <row r="96" spans="7:34" ht="15.6" customHeight="1">
      <c r="G96" s="285"/>
      <c r="H96" s="285"/>
      <c r="I96" s="285"/>
      <c r="J96" s="162"/>
      <c r="K96" s="124"/>
      <c r="L96" s="287"/>
      <c r="M96" s="118"/>
      <c r="N96" s="118"/>
      <c r="O96" s="118"/>
      <c r="P96" s="118"/>
      <c r="Q96" s="118"/>
      <c r="R96" s="118"/>
      <c r="S96" s="118"/>
      <c r="T96" s="118"/>
      <c r="U96" s="118"/>
      <c r="V96" s="118"/>
      <c r="W96" s="118"/>
      <c r="X96" s="118"/>
      <c r="Y96" s="118"/>
      <c r="Z96" s="118"/>
      <c r="AA96" s="118"/>
      <c r="AB96" s="118"/>
      <c r="AC96" s="118"/>
      <c r="AD96" s="118"/>
      <c r="AE96" s="118"/>
      <c r="AF96" s="118"/>
      <c r="AG96" s="118"/>
      <c r="AH96" s="79"/>
    </row>
    <row r="97" spans="7:34" ht="15">
      <c r="G97" s="285"/>
      <c r="H97" s="285"/>
      <c r="I97" s="285"/>
      <c r="J97" s="162"/>
      <c r="K97" s="124"/>
      <c r="L97" s="287"/>
      <c r="M97" s="118"/>
      <c r="N97" s="118"/>
      <c r="O97" s="118"/>
      <c r="P97" s="118"/>
      <c r="Q97" s="118"/>
      <c r="R97" s="118"/>
      <c r="S97" s="118"/>
      <c r="T97" s="118"/>
      <c r="U97" s="118"/>
      <c r="V97" s="118"/>
      <c r="W97" s="118"/>
      <c r="X97" s="118"/>
      <c r="Y97" s="118"/>
      <c r="Z97" s="118"/>
      <c r="AA97" s="118"/>
      <c r="AB97" s="118"/>
      <c r="AC97" s="118"/>
      <c r="AD97" s="118"/>
      <c r="AE97" s="118"/>
      <c r="AF97" s="118"/>
      <c r="AG97" s="118"/>
      <c r="AH97" s="79"/>
    </row>
    <row r="98" spans="7:34" ht="15">
      <c r="G98" s="285"/>
      <c r="H98" s="285"/>
      <c r="I98" s="285"/>
      <c r="J98" s="162"/>
      <c r="K98" s="124"/>
      <c r="L98" s="124"/>
      <c r="M98" s="118"/>
      <c r="N98" s="118"/>
      <c r="O98" s="118"/>
      <c r="P98" s="118"/>
      <c r="Q98" s="118"/>
      <c r="R98" s="118"/>
      <c r="S98" s="118"/>
      <c r="T98" s="118"/>
      <c r="U98" s="118"/>
      <c r="V98" s="118"/>
      <c r="W98" s="118"/>
      <c r="X98" s="118"/>
      <c r="Y98" s="118"/>
      <c r="Z98" s="118"/>
      <c r="AA98" s="118"/>
      <c r="AB98" s="118"/>
      <c r="AC98" s="118"/>
      <c r="AD98" s="118"/>
      <c r="AE98" s="118"/>
      <c r="AF98" s="118"/>
      <c r="AG98" s="118"/>
      <c r="AH98" s="79"/>
    </row>
    <row r="99" spans="7:34" ht="15">
      <c r="G99" s="285"/>
      <c r="H99" s="285"/>
      <c r="I99" s="285"/>
      <c r="J99" s="162"/>
      <c r="K99" s="124"/>
      <c r="L99" s="124"/>
      <c r="M99" s="118"/>
      <c r="N99" s="118"/>
      <c r="O99" s="118"/>
      <c r="P99" s="118"/>
      <c r="Q99" s="118"/>
      <c r="R99" s="118"/>
      <c r="S99" s="118"/>
      <c r="T99" s="118"/>
      <c r="U99" s="118"/>
      <c r="V99" s="118"/>
      <c r="W99" s="118"/>
      <c r="X99" s="118"/>
      <c r="Y99" s="118"/>
      <c r="Z99" s="118"/>
      <c r="AA99" s="118"/>
      <c r="AB99" s="118"/>
      <c r="AC99" s="118"/>
      <c r="AD99" s="118"/>
      <c r="AE99" s="118"/>
      <c r="AF99" s="118"/>
      <c r="AG99" s="118"/>
      <c r="AH99" s="79"/>
    </row>
    <row r="100" spans="7:34" ht="15.6" customHeight="1">
      <c r="G100" s="285"/>
      <c r="H100" s="285"/>
      <c r="I100" s="285"/>
      <c r="J100" s="162"/>
      <c r="K100" s="124"/>
      <c r="L100" s="124"/>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79"/>
    </row>
    <row r="101" spans="7:34" ht="15">
      <c r="G101" s="285"/>
      <c r="H101" s="285"/>
      <c r="I101" s="285"/>
      <c r="J101" s="162"/>
      <c r="K101" s="124"/>
      <c r="L101" s="124"/>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79"/>
    </row>
    <row r="102" spans="7:34" ht="15.6" customHeight="1">
      <c r="G102" s="285"/>
      <c r="H102" s="285"/>
      <c r="I102" s="285"/>
      <c r="J102" s="162"/>
      <c r="K102" s="124"/>
      <c r="L102" s="124"/>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79"/>
    </row>
    <row r="103" spans="7:34" ht="15">
      <c r="G103" s="285"/>
      <c r="H103" s="285"/>
      <c r="I103" s="285"/>
      <c r="J103" s="162"/>
      <c r="K103" s="124"/>
      <c r="L103" s="124"/>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79"/>
    </row>
    <row r="104" spans="7:34" ht="15">
      <c r="G104" s="285"/>
      <c r="H104" s="285"/>
      <c r="I104" s="285"/>
      <c r="J104" s="162"/>
      <c r="K104" s="124"/>
      <c r="L104" s="124"/>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79"/>
    </row>
    <row r="105" spans="7:34" ht="15">
      <c r="G105" s="285"/>
      <c r="H105" s="285"/>
      <c r="I105" s="285"/>
      <c r="J105" s="162"/>
      <c r="K105" s="124"/>
      <c r="L105" s="124"/>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79"/>
    </row>
    <row r="106" spans="7:34" ht="15.6" customHeight="1">
      <c r="G106" s="285"/>
      <c r="H106" s="285"/>
      <c r="I106" s="285"/>
      <c r="J106" s="162"/>
      <c r="K106" s="124"/>
      <c r="L106" s="124"/>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79"/>
    </row>
    <row r="107" spans="7:34" ht="15">
      <c r="G107" s="285"/>
      <c r="H107" s="285"/>
      <c r="I107" s="285"/>
      <c r="J107" s="162"/>
      <c r="K107" s="124"/>
      <c r="L107" s="124"/>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79"/>
    </row>
    <row r="108" spans="7:34" ht="15.6" customHeight="1">
      <c r="G108" s="285"/>
      <c r="H108" s="285"/>
      <c r="I108" s="285"/>
      <c r="J108" s="79"/>
      <c r="K108" s="79"/>
      <c r="L108" s="124"/>
      <c r="M108" s="124"/>
      <c r="N108" s="124"/>
      <c r="O108" s="124"/>
      <c r="P108" s="124"/>
      <c r="Q108" s="124"/>
      <c r="R108" s="124"/>
      <c r="S108" s="124"/>
      <c r="T108" s="124"/>
      <c r="U108" s="124"/>
      <c r="V108" s="124"/>
      <c r="W108" s="124"/>
      <c r="X108" s="124"/>
      <c r="Y108" s="124"/>
      <c r="Z108" s="124"/>
      <c r="AA108" s="124"/>
      <c r="AB108" s="124"/>
      <c r="AC108" s="124"/>
      <c r="AD108" s="124"/>
      <c r="AE108" s="124"/>
      <c r="AF108" s="79"/>
      <c r="AG108" s="79"/>
      <c r="AH108" s="79"/>
    </row>
    <row r="109" spans="7:34" ht="15.75">
      <c r="G109" s="285"/>
      <c r="H109" s="285"/>
      <c r="I109" s="285"/>
      <c r="J109" s="79"/>
      <c r="K109" s="79"/>
      <c r="L109" s="124"/>
      <c r="M109" s="286"/>
      <c r="N109" s="286"/>
      <c r="O109" s="286"/>
      <c r="P109" s="286"/>
      <c r="Q109" s="286"/>
      <c r="R109" s="286"/>
      <c r="S109" s="286"/>
      <c r="T109" s="286"/>
      <c r="U109" s="286"/>
      <c r="V109" s="286"/>
      <c r="W109" s="286"/>
      <c r="X109" s="286"/>
      <c r="Y109" s="286"/>
      <c r="Z109" s="286"/>
      <c r="AA109" s="286"/>
      <c r="AB109" s="286"/>
      <c r="AC109" s="286"/>
      <c r="AD109" s="286"/>
      <c r="AE109" s="286"/>
      <c r="AF109" s="118"/>
      <c r="AG109" s="118"/>
      <c r="AH109" s="79"/>
    </row>
    <row r="110" spans="7:34" ht="15">
      <c r="G110" s="285"/>
      <c r="H110" s="285"/>
      <c r="I110" s="285"/>
      <c r="J110" s="162"/>
      <c r="K110" s="124"/>
      <c r="L110" s="124"/>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79"/>
    </row>
    <row r="111" spans="7:34" ht="15">
      <c r="G111" s="285"/>
      <c r="H111" s="285"/>
      <c r="I111" s="285"/>
      <c r="J111" s="162"/>
      <c r="K111" s="124"/>
      <c r="L111" s="124"/>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79"/>
    </row>
    <row r="112" spans="7:34" ht="15">
      <c r="G112" s="285"/>
      <c r="H112" s="285"/>
      <c r="I112" s="285"/>
      <c r="J112" s="162"/>
      <c r="K112" s="124"/>
      <c r="L112" s="124"/>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79"/>
    </row>
    <row r="113" spans="7:34" ht="15">
      <c r="G113" s="285"/>
      <c r="H113" s="285"/>
      <c r="I113" s="285"/>
      <c r="J113" s="162"/>
      <c r="K113" s="124"/>
      <c r="L113" s="124"/>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79"/>
    </row>
    <row r="114" spans="7:34" ht="15">
      <c r="G114" s="285"/>
      <c r="H114" s="285"/>
      <c r="I114" s="285"/>
      <c r="J114" s="162"/>
      <c r="K114" s="124"/>
      <c r="L114" s="124"/>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79"/>
    </row>
    <row r="115" spans="7:34" ht="15">
      <c r="G115" s="285"/>
      <c r="H115" s="285"/>
      <c r="I115" s="285"/>
      <c r="J115" s="162"/>
      <c r="K115" s="124"/>
      <c r="L115" s="124"/>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79"/>
    </row>
    <row r="116" spans="7:34" ht="15">
      <c r="G116" s="285"/>
      <c r="H116" s="285"/>
      <c r="I116" s="285"/>
      <c r="J116" s="162"/>
      <c r="K116" s="124"/>
      <c r="L116" s="124"/>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79"/>
    </row>
    <row r="117" spans="7:34" ht="15">
      <c r="G117" s="285"/>
      <c r="H117" s="285"/>
      <c r="I117" s="285"/>
      <c r="J117" s="162"/>
      <c r="K117" s="124"/>
      <c r="L117" s="124"/>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79"/>
    </row>
    <row r="118" spans="7:34" ht="15">
      <c r="G118" s="285"/>
      <c r="H118" s="285"/>
      <c r="I118" s="285"/>
      <c r="J118" s="162"/>
      <c r="K118" s="124"/>
      <c r="L118" s="287"/>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79"/>
    </row>
    <row r="119" spans="7:34" ht="15">
      <c r="G119" s="285"/>
      <c r="H119" s="285"/>
      <c r="I119" s="285"/>
      <c r="J119" s="162"/>
      <c r="K119" s="124"/>
      <c r="L119" s="287"/>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79"/>
    </row>
    <row r="120" spans="7:34" ht="15">
      <c r="G120" s="285"/>
      <c r="H120" s="285"/>
      <c r="I120" s="285"/>
      <c r="J120" s="162"/>
      <c r="K120" s="124"/>
      <c r="L120" s="124"/>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79"/>
    </row>
    <row r="121" spans="7:34" ht="15">
      <c r="G121" s="285"/>
      <c r="H121" s="285"/>
      <c r="I121" s="285"/>
      <c r="J121" s="162"/>
      <c r="K121" s="124"/>
      <c r="L121" s="124"/>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79"/>
    </row>
    <row r="122" spans="7:34" ht="15">
      <c r="G122" s="285"/>
      <c r="H122" s="285"/>
      <c r="I122" s="285"/>
      <c r="J122" s="162"/>
      <c r="K122" s="124"/>
      <c r="L122" s="124"/>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79"/>
    </row>
    <row r="123" spans="7:34" ht="15">
      <c r="G123" s="285"/>
      <c r="H123" s="285"/>
      <c r="I123" s="285"/>
      <c r="J123" s="162"/>
      <c r="K123" s="124"/>
      <c r="L123" s="124"/>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79"/>
    </row>
    <row r="124" spans="7:34" ht="15">
      <c r="G124" s="285"/>
      <c r="H124" s="285"/>
      <c r="I124" s="285"/>
      <c r="J124" s="162"/>
      <c r="K124" s="124"/>
      <c r="L124" s="124"/>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79"/>
    </row>
    <row r="125" spans="7:34" ht="15">
      <c r="G125" s="285"/>
      <c r="H125" s="285"/>
      <c r="I125" s="285"/>
      <c r="J125" s="162"/>
      <c r="K125" s="124"/>
      <c r="L125" s="124"/>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79"/>
    </row>
    <row r="126" spans="7:34" ht="15">
      <c r="G126" s="285"/>
      <c r="H126" s="285"/>
      <c r="I126" s="285"/>
      <c r="J126" s="162"/>
      <c r="K126" s="124"/>
      <c r="L126" s="124"/>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79"/>
    </row>
    <row r="127" spans="7:34" ht="15">
      <c r="G127" s="285"/>
      <c r="H127" s="285"/>
      <c r="I127" s="285"/>
      <c r="J127" s="162"/>
      <c r="K127" s="124"/>
      <c r="L127" s="124"/>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79"/>
    </row>
    <row r="128" spans="7:34" ht="15">
      <c r="G128" s="285"/>
      <c r="H128" s="285"/>
      <c r="I128" s="285"/>
      <c r="J128" s="162"/>
      <c r="K128" s="124"/>
      <c r="L128" s="124"/>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79"/>
    </row>
    <row r="129" spans="7:34" ht="15">
      <c r="G129" s="285"/>
      <c r="H129" s="285"/>
      <c r="I129" s="285"/>
      <c r="J129" s="162"/>
      <c r="K129" s="124"/>
      <c r="L129" s="124"/>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79"/>
    </row>
    <row r="130" spans="7:34" ht="15">
      <c r="G130" s="285"/>
      <c r="H130" s="285"/>
      <c r="I130" s="285"/>
      <c r="J130" s="79"/>
      <c r="K130" s="79"/>
      <c r="L130" s="124"/>
      <c r="M130" s="124"/>
      <c r="N130" s="124"/>
      <c r="O130" s="124"/>
      <c r="P130" s="124"/>
      <c r="Q130" s="124"/>
      <c r="R130" s="124"/>
      <c r="S130" s="124"/>
      <c r="T130" s="124"/>
      <c r="U130" s="124"/>
      <c r="V130" s="124"/>
      <c r="W130" s="124"/>
      <c r="X130" s="124"/>
      <c r="Y130" s="124"/>
      <c r="Z130" s="124"/>
      <c r="AA130" s="124"/>
      <c r="AB130" s="124"/>
      <c r="AC130" s="124"/>
      <c r="AD130" s="124"/>
      <c r="AE130" s="124"/>
      <c r="AF130" s="79"/>
      <c r="AG130" s="79"/>
      <c r="AH130" s="79"/>
    </row>
    <row r="131" spans="7:34" ht="15.75">
      <c r="G131" s="285"/>
      <c r="H131" s="285"/>
      <c r="I131" s="285"/>
      <c r="J131" s="79"/>
      <c r="K131" s="79"/>
      <c r="L131" s="124"/>
      <c r="M131" s="286"/>
      <c r="N131" s="286"/>
      <c r="O131" s="286"/>
      <c r="P131" s="286"/>
      <c r="Q131" s="286"/>
      <c r="R131" s="286"/>
      <c r="S131" s="286"/>
      <c r="T131" s="286"/>
      <c r="U131" s="286"/>
      <c r="V131" s="286"/>
      <c r="W131" s="286"/>
      <c r="X131" s="286"/>
      <c r="Y131" s="286"/>
      <c r="Z131" s="286"/>
      <c r="AA131" s="286"/>
      <c r="AB131" s="286"/>
      <c r="AC131" s="286"/>
      <c r="AD131" s="286"/>
      <c r="AE131" s="286"/>
      <c r="AF131" s="118"/>
      <c r="AG131" s="118"/>
      <c r="AH131" s="79"/>
    </row>
    <row r="132" spans="7:34" ht="15">
      <c r="G132" s="285"/>
      <c r="H132" s="285"/>
      <c r="I132" s="285"/>
      <c r="J132" s="162"/>
      <c r="K132" s="124"/>
      <c r="L132" s="124"/>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79"/>
    </row>
    <row r="133" spans="7:34" ht="15">
      <c r="G133" s="285"/>
      <c r="H133" s="285"/>
      <c r="I133" s="285"/>
      <c r="J133" s="162"/>
      <c r="K133" s="124"/>
      <c r="L133" s="124"/>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79"/>
    </row>
    <row r="134" spans="7:34" ht="15">
      <c r="G134" s="285"/>
      <c r="H134" s="285"/>
      <c r="I134" s="285"/>
      <c r="J134" s="162"/>
      <c r="K134" s="124"/>
      <c r="L134" s="124"/>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79"/>
    </row>
    <row r="135" spans="7:34" ht="15">
      <c r="G135" s="285"/>
      <c r="H135" s="285"/>
      <c r="I135" s="285"/>
      <c r="J135" s="162"/>
      <c r="K135" s="124"/>
      <c r="L135" s="124"/>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79"/>
    </row>
    <row r="136" spans="7:34" ht="15">
      <c r="G136" s="285"/>
      <c r="H136" s="285"/>
      <c r="I136" s="285"/>
      <c r="J136" s="162"/>
      <c r="K136" s="124"/>
      <c r="L136" s="124"/>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79"/>
    </row>
    <row r="137" spans="7:34" ht="15">
      <c r="G137" s="285"/>
      <c r="H137" s="285"/>
      <c r="I137" s="285"/>
      <c r="J137" s="162"/>
      <c r="K137" s="124"/>
      <c r="L137" s="124"/>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79"/>
    </row>
    <row r="138" spans="7:34" ht="15">
      <c r="G138" s="285"/>
      <c r="H138" s="285"/>
      <c r="I138" s="285"/>
      <c r="J138" s="162"/>
      <c r="K138" s="124"/>
      <c r="L138" s="124"/>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79"/>
    </row>
    <row r="139" spans="7:34" ht="15">
      <c r="G139" s="285"/>
      <c r="H139" s="285"/>
      <c r="I139" s="285"/>
      <c r="J139" s="162"/>
      <c r="K139" s="124"/>
      <c r="L139" s="124"/>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79"/>
    </row>
    <row r="140" spans="7:34" ht="15">
      <c r="G140" s="285"/>
      <c r="H140" s="285"/>
      <c r="I140" s="285"/>
      <c r="J140" s="162"/>
      <c r="K140" s="124"/>
      <c r="L140" s="287"/>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79"/>
    </row>
    <row r="141" spans="7:34" ht="15">
      <c r="G141" s="285"/>
      <c r="H141" s="285"/>
      <c r="I141" s="285"/>
      <c r="J141" s="162"/>
      <c r="K141" s="124"/>
      <c r="L141" s="287"/>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79"/>
    </row>
    <row r="142" spans="7:34" ht="15">
      <c r="G142" s="285"/>
      <c r="H142" s="285"/>
      <c r="I142" s="285"/>
      <c r="J142" s="162"/>
      <c r="K142" s="124"/>
      <c r="L142" s="124"/>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79"/>
    </row>
    <row r="143" spans="7:34" ht="15">
      <c r="G143" s="285"/>
      <c r="H143" s="285"/>
      <c r="I143" s="285"/>
      <c r="J143" s="162"/>
      <c r="K143" s="124"/>
      <c r="L143" s="124"/>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79"/>
    </row>
    <row r="144" spans="7:34" ht="15">
      <c r="G144" s="285"/>
      <c r="H144" s="285"/>
      <c r="I144" s="285"/>
      <c r="J144" s="162"/>
      <c r="K144" s="124"/>
      <c r="L144" s="124"/>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79"/>
    </row>
    <row r="145" spans="7:34" ht="15">
      <c r="G145" s="285"/>
      <c r="H145" s="285"/>
      <c r="I145" s="285"/>
      <c r="J145" s="162"/>
      <c r="K145" s="124"/>
      <c r="L145" s="124"/>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79"/>
    </row>
    <row r="146" spans="7:34" ht="15">
      <c r="G146" s="285"/>
      <c r="H146" s="285"/>
      <c r="I146" s="285"/>
      <c r="J146" s="162"/>
      <c r="K146" s="124"/>
      <c r="L146" s="124"/>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79"/>
    </row>
    <row r="147" spans="7:34" ht="15">
      <c r="G147" s="285"/>
      <c r="H147" s="285"/>
      <c r="I147" s="285"/>
      <c r="J147" s="162"/>
      <c r="K147" s="124"/>
      <c r="L147" s="124"/>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79"/>
    </row>
    <row r="148" spans="7:34" ht="15">
      <c r="G148" s="285"/>
      <c r="H148" s="285"/>
      <c r="I148" s="285"/>
      <c r="J148" s="162"/>
      <c r="K148" s="124"/>
      <c r="L148" s="124"/>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79"/>
    </row>
    <row r="149" spans="7:34" ht="15">
      <c r="G149" s="285"/>
      <c r="H149" s="285"/>
      <c r="I149" s="285"/>
      <c r="J149" s="162"/>
      <c r="K149" s="124"/>
      <c r="L149" s="124"/>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79"/>
    </row>
    <row r="150" spans="7:34" ht="15">
      <c r="G150" s="285"/>
      <c r="H150" s="285"/>
      <c r="I150" s="285"/>
      <c r="J150" s="162"/>
      <c r="K150" s="124"/>
      <c r="L150" s="124"/>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79"/>
    </row>
    <row r="151" spans="7:34" ht="15">
      <c r="G151" s="285"/>
      <c r="H151" s="285"/>
      <c r="I151" s="285"/>
      <c r="J151" s="162"/>
      <c r="K151" s="124"/>
      <c r="L151" s="124"/>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79"/>
    </row>
    <row r="152" spans="7:34" ht="15">
      <c r="G152" s="285"/>
      <c r="H152" s="285"/>
      <c r="I152" s="285"/>
      <c r="J152" s="79"/>
      <c r="K152" s="79"/>
      <c r="L152" s="124"/>
      <c r="M152" s="124"/>
      <c r="N152" s="124"/>
      <c r="O152" s="124"/>
      <c r="P152" s="124"/>
      <c r="Q152" s="124"/>
      <c r="R152" s="124"/>
      <c r="S152" s="124"/>
      <c r="T152" s="124"/>
      <c r="U152" s="124"/>
      <c r="V152" s="124"/>
      <c r="W152" s="124"/>
      <c r="X152" s="124"/>
      <c r="Y152" s="124"/>
      <c r="Z152" s="124"/>
      <c r="AA152" s="124"/>
      <c r="AB152" s="124"/>
      <c r="AC152" s="124"/>
      <c r="AD152" s="124"/>
      <c r="AE152" s="124"/>
      <c r="AF152" s="79"/>
      <c r="AG152" s="79"/>
      <c r="AH152" s="79"/>
    </row>
    <row r="153" spans="7:34" ht="15.75">
      <c r="G153" s="285"/>
      <c r="H153" s="285"/>
      <c r="I153" s="285"/>
      <c r="J153" s="79"/>
      <c r="K153" s="79"/>
      <c r="L153" s="124"/>
      <c r="M153" s="286"/>
      <c r="N153" s="286"/>
      <c r="O153" s="286"/>
      <c r="P153" s="286"/>
      <c r="Q153" s="286"/>
      <c r="R153" s="286"/>
      <c r="S153" s="286"/>
      <c r="T153" s="286"/>
      <c r="U153" s="286"/>
      <c r="V153" s="286"/>
      <c r="W153" s="286"/>
      <c r="X153" s="286"/>
      <c r="Y153" s="286"/>
      <c r="Z153" s="286"/>
      <c r="AA153" s="286"/>
      <c r="AB153" s="286"/>
      <c r="AC153" s="286"/>
      <c r="AD153" s="286"/>
      <c r="AE153" s="286"/>
      <c r="AF153" s="118"/>
      <c r="AG153" s="118"/>
      <c r="AH153" s="79"/>
    </row>
    <row r="154" spans="7:34" ht="15">
      <c r="G154" s="285"/>
      <c r="H154" s="285"/>
      <c r="I154" s="285"/>
      <c r="J154" s="162"/>
      <c r="K154" s="124"/>
      <c r="L154" s="124"/>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79"/>
    </row>
    <row r="155" spans="7:34" ht="15">
      <c r="G155" s="285"/>
      <c r="H155" s="285"/>
      <c r="I155" s="285"/>
      <c r="J155" s="162"/>
      <c r="K155" s="124"/>
      <c r="L155" s="124"/>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79"/>
    </row>
    <row r="156" spans="7:34" ht="15">
      <c r="G156" s="285"/>
      <c r="H156" s="285"/>
      <c r="I156" s="285"/>
      <c r="J156" s="162"/>
      <c r="K156" s="124"/>
      <c r="L156" s="124"/>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79"/>
    </row>
    <row r="157" spans="7:34" ht="15">
      <c r="G157" s="285"/>
      <c r="H157" s="285"/>
      <c r="I157" s="285"/>
      <c r="J157" s="162"/>
      <c r="K157" s="124"/>
      <c r="L157" s="124"/>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79"/>
    </row>
    <row r="158" spans="7:34" ht="15">
      <c r="G158" s="285"/>
      <c r="H158" s="285"/>
      <c r="I158" s="285"/>
      <c r="J158" s="162"/>
      <c r="K158" s="124"/>
      <c r="L158" s="124"/>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79"/>
    </row>
    <row r="159" spans="7:34" ht="15">
      <c r="G159" s="285"/>
      <c r="H159" s="285"/>
      <c r="I159" s="285"/>
      <c r="J159" s="162"/>
      <c r="K159" s="124"/>
      <c r="L159" s="124"/>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79"/>
    </row>
    <row r="160" spans="7:34" ht="15">
      <c r="G160" s="285"/>
      <c r="H160" s="285"/>
      <c r="I160" s="285"/>
      <c r="J160" s="162"/>
      <c r="K160" s="124"/>
      <c r="L160" s="124"/>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79"/>
    </row>
    <row r="161" spans="7:34" ht="15">
      <c r="G161" s="285"/>
      <c r="H161" s="285"/>
      <c r="I161" s="285"/>
      <c r="J161" s="162"/>
      <c r="K161" s="124"/>
      <c r="L161" s="124"/>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79"/>
    </row>
    <row r="162" spans="7:34" ht="15">
      <c r="G162" s="285"/>
      <c r="H162" s="285"/>
      <c r="I162" s="285"/>
      <c r="J162" s="162"/>
      <c r="K162" s="124"/>
      <c r="L162" s="287"/>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79"/>
    </row>
    <row r="163" spans="7:34" ht="15">
      <c r="G163" s="285"/>
      <c r="H163" s="285"/>
      <c r="I163" s="285"/>
      <c r="J163" s="162"/>
      <c r="K163" s="124"/>
      <c r="L163" s="287"/>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79"/>
    </row>
    <row r="164" spans="7:34" ht="15">
      <c r="G164" s="285"/>
      <c r="H164" s="285"/>
      <c r="I164" s="285"/>
      <c r="J164" s="162"/>
      <c r="K164" s="124"/>
      <c r="L164" s="124"/>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79"/>
    </row>
    <row r="165" spans="7:34" ht="15">
      <c r="G165" s="285"/>
      <c r="H165" s="285"/>
      <c r="I165" s="285"/>
      <c r="J165" s="162"/>
      <c r="K165" s="124"/>
      <c r="L165" s="124"/>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79"/>
    </row>
    <row r="166" spans="7:34" ht="15">
      <c r="G166" s="285"/>
      <c r="H166" s="285"/>
      <c r="I166" s="285"/>
      <c r="J166" s="162"/>
      <c r="K166" s="124"/>
      <c r="L166" s="124"/>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79"/>
    </row>
    <row r="167" spans="7:34" ht="15">
      <c r="G167" s="285"/>
      <c r="H167" s="285"/>
      <c r="I167" s="285"/>
      <c r="J167" s="162"/>
      <c r="K167" s="124"/>
      <c r="L167" s="124"/>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79"/>
    </row>
    <row r="168" spans="7:34" ht="15">
      <c r="G168" s="285"/>
      <c r="H168" s="285"/>
      <c r="I168" s="285"/>
      <c r="J168" s="162"/>
      <c r="K168" s="124"/>
      <c r="L168" s="124"/>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79"/>
    </row>
    <row r="169" spans="7:34" ht="15">
      <c r="G169" s="285"/>
      <c r="H169" s="285"/>
      <c r="I169" s="285"/>
      <c r="J169" s="162"/>
      <c r="K169" s="124"/>
      <c r="L169" s="124"/>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79"/>
    </row>
    <row r="170" spans="7:34" ht="15">
      <c r="G170" s="285"/>
      <c r="H170" s="285"/>
      <c r="I170" s="285"/>
      <c r="J170" s="162"/>
      <c r="K170" s="124"/>
      <c r="L170" s="124"/>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79"/>
    </row>
    <row r="171" spans="7:34" ht="15">
      <c r="G171" s="285"/>
      <c r="H171" s="285"/>
      <c r="I171" s="285"/>
      <c r="J171" s="162"/>
      <c r="K171" s="124"/>
      <c r="L171" s="124"/>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79"/>
    </row>
    <row r="172" spans="7:34" ht="15">
      <c r="G172" s="285"/>
      <c r="H172" s="285"/>
      <c r="I172" s="285"/>
      <c r="J172" s="162"/>
      <c r="K172" s="124"/>
      <c r="L172" s="124"/>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79"/>
    </row>
    <row r="173" spans="7:34" ht="15">
      <c r="G173" s="285"/>
      <c r="H173" s="285"/>
      <c r="I173" s="285"/>
      <c r="J173" s="162"/>
      <c r="K173" s="124"/>
      <c r="L173" s="124"/>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79"/>
    </row>
    <row r="174" spans="7:34" ht="15">
      <c r="G174" s="285"/>
      <c r="H174" s="285"/>
      <c r="I174" s="285"/>
      <c r="J174" s="79"/>
      <c r="K174" s="79"/>
      <c r="L174" s="124"/>
      <c r="M174" s="124"/>
      <c r="N174" s="124"/>
      <c r="O174" s="124"/>
      <c r="P174" s="124"/>
      <c r="Q174" s="124"/>
      <c r="R174" s="124"/>
      <c r="S174" s="124"/>
      <c r="T174" s="124"/>
      <c r="U174" s="124"/>
      <c r="V174" s="124"/>
      <c r="W174" s="124"/>
      <c r="X174" s="124"/>
      <c r="Y174" s="124"/>
      <c r="Z174" s="124"/>
      <c r="AA174" s="124"/>
      <c r="AB174" s="124"/>
      <c r="AC174" s="124"/>
      <c r="AD174" s="124"/>
      <c r="AE174" s="124"/>
      <c r="AF174" s="79"/>
      <c r="AG174" s="79"/>
      <c r="AH174" s="79"/>
    </row>
    <row r="175" spans="7:34" ht="15.75">
      <c r="G175" s="285"/>
      <c r="H175" s="285"/>
      <c r="I175" s="285"/>
      <c r="J175" s="79"/>
      <c r="K175" s="79"/>
      <c r="L175" s="124"/>
      <c r="M175" s="286"/>
      <c r="N175" s="286"/>
      <c r="O175" s="286"/>
      <c r="P175" s="286"/>
      <c r="Q175" s="286"/>
      <c r="R175" s="286"/>
      <c r="S175" s="286"/>
      <c r="T175" s="286"/>
      <c r="U175" s="286"/>
      <c r="V175" s="286"/>
      <c r="W175" s="286"/>
      <c r="X175" s="286"/>
      <c r="Y175" s="286"/>
      <c r="Z175" s="286"/>
      <c r="AA175" s="286"/>
      <c r="AB175" s="286"/>
      <c r="AC175" s="286"/>
      <c r="AD175" s="286"/>
      <c r="AE175" s="286"/>
      <c r="AF175" s="118"/>
      <c r="AG175" s="118"/>
      <c r="AH175" s="79"/>
    </row>
    <row r="176" spans="7:34" ht="15">
      <c r="G176" s="285"/>
      <c r="H176" s="285"/>
      <c r="I176" s="285"/>
      <c r="J176" s="162"/>
      <c r="K176" s="124"/>
      <c r="L176" s="124"/>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79"/>
    </row>
    <row r="177" spans="7:34" ht="15">
      <c r="G177" s="285"/>
      <c r="H177" s="285"/>
      <c r="I177" s="285"/>
      <c r="J177" s="162"/>
      <c r="K177" s="124"/>
      <c r="L177" s="124"/>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79"/>
    </row>
    <row r="178" spans="7:34" ht="15">
      <c r="G178" s="285"/>
      <c r="H178" s="285"/>
      <c r="I178" s="285"/>
      <c r="J178" s="162"/>
      <c r="K178" s="124"/>
      <c r="L178" s="124"/>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79"/>
    </row>
    <row r="179" spans="7:34" ht="15">
      <c r="G179" s="285"/>
      <c r="H179" s="285"/>
      <c r="I179" s="285"/>
      <c r="J179" s="162"/>
      <c r="K179" s="124"/>
      <c r="L179" s="124"/>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79"/>
    </row>
    <row r="180" spans="7:34" ht="15">
      <c r="G180" s="285"/>
      <c r="H180" s="285"/>
      <c r="I180" s="285"/>
      <c r="J180" s="162"/>
      <c r="K180" s="124"/>
      <c r="L180" s="124"/>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79"/>
    </row>
    <row r="181" spans="7:34" ht="15">
      <c r="G181" s="285"/>
      <c r="H181" s="285"/>
      <c r="I181" s="285"/>
      <c r="J181" s="162"/>
      <c r="K181" s="124"/>
      <c r="L181" s="124"/>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79"/>
    </row>
    <row r="182" spans="7:34" ht="15">
      <c r="G182" s="285"/>
      <c r="H182" s="285"/>
      <c r="I182" s="285"/>
      <c r="J182" s="162"/>
      <c r="K182" s="124"/>
      <c r="L182" s="124"/>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79"/>
    </row>
    <row r="183" spans="7:34" ht="15">
      <c r="G183" s="285"/>
      <c r="H183" s="285"/>
      <c r="I183" s="285"/>
      <c r="J183" s="162"/>
      <c r="K183" s="124"/>
      <c r="L183" s="124"/>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79"/>
    </row>
    <row r="184" spans="7:34" ht="15">
      <c r="G184" s="285"/>
      <c r="H184" s="285"/>
      <c r="I184" s="285"/>
      <c r="J184" s="162"/>
      <c r="K184" s="124"/>
      <c r="L184" s="287"/>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79"/>
    </row>
    <row r="185" spans="7:34" ht="15">
      <c r="G185" s="285"/>
      <c r="H185" s="285"/>
      <c r="I185" s="285"/>
      <c r="J185" s="162"/>
      <c r="K185" s="124"/>
      <c r="L185" s="287"/>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79"/>
    </row>
    <row r="186" spans="7:34" ht="15">
      <c r="G186" s="285"/>
      <c r="H186" s="285"/>
      <c r="I186" s="285"/>
      <c r="J186" s="162"/>
      <c r="K186" s="124"/>
      <c r="L186" s="124"/>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79"/>
    </row>
    <row r="187" spans="7:34" ht="15">
      <c r="G187" s="285"/>
      <c r="H187" s="285"/>
      <c r="I187" s="285"/>
      <c r="J187" s="162"/>
      <c r="K187" s="124"/>
      <c r="L187" s="124"/>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79"/>
    </row>
    <row r="188" spans="7:34" ht="15">
      <c r="G188" s="285"/>
      <c r="H188" s="285"/>
      <c r="I188" s="285"/>
      <c r="J188" s="162"/>
      <c r="K188" s="124"/>
      <c r="L188" s="124"/>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79"/>
    </row>
    <row r="189" spans="7:34" ht="15">
      <c r="G189" s="285"/>
      <c r="H189" s="285"/>
      <c r="I189" s="285"/>
      <c r="J189" s="162"/>
      <c r="K189" s="124"/>
      <c r="L189" s="124"/>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79"/>
    </row>
    <row r="190" spans="7:34" ht="15">
      <c r="G190" s="285"/>
      <c r="H190" s="285"/>
      <c r="I190" s="285"/>
      <c r="J190" s="162"/>
      <c r="K190" s="124"/>
      <c r="L190" s="124"/>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79"/>
    </row>
    <row r="191" spans="7:34" ht="15">
      <c r="G191" s="285"/>
      <c r="H191" s="285"/>
      <c r="I191" s="285"/>
      <c r="J191" s="162"/>
      <c r="K191" s="124"/>
      <c r="L191" s="124"/>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79"/>
    </row>
    <row r="192" spans="7:34" ht="15">
      <c r="G192" s="285"/>
      <c r="H192" s="285"/>
      <c r="I192" s="285"/>
      <c r="J192" s="162"/>
      <c r="K192" s="124"/>
      <c r="L192" s="124"/>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79"/>
    </row>
    <row r="193" spans="7:34" ht="15">
      <c r="G193" s="285"/>
      <c r="H193" s="285"/>
      <c r="I193" s="285"/>
      <c r="J193" s="162"/>
      <c r="K193" s="124"/>
      <c r="L193" s="124"/>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79"/>
    </row>
    <row r="194" spans="7:34" ht="15">
      <c r="G194" s="285"/>
      <c r="H194" s="285"/>
      <c r="I194" s="285"/>
      <c r="J194" s="162"/>
      <c r="K194" s="124"/>
      <c r="L194" s="124"/>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79"/>
    </row>
    <row r="195" spans="7:34" ht="15">
      <c r="G195" s="285"/>
      <c r="H195" s="285"/>
      <c r="I195" s="285"/>
      <c r="J195" s="162"/>
      <c r="K195" s="124"/>
      <c r="L195" s="124"/>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79"/>
    </row>
    <row r="196" spans="7:34" ht="15">
      <c r="G196" s="285"/>
      <c r="H196" s="285"/>
      <c r="I196" s="285"/>
      <c r="J196" s="79"/>
      <c r="K196" s="79"/>
      <c r="L196" s="124"/>
      <c r="M196" s="124"/>
      <c r="N196" s="124"/>
      <c r="O196" s="124"/>
      <c r="P196" s="124"/>
      <c r="Q196" s="124"/>
      <c r="R196" s="124"/>
      <c r="S196" s="124"/>
      <c r="T196" s="124"/>
      <c r="U196" s="124"/>
      <c r="V196" s="124"/>
      <c r="W196" s="124"/>
      <c r="X196" s="124"/>
      <c r="Y196" s="124"/>
      <c r="Z196" s="124"/>
      <c r="AA196" s="124"/>
      <c r="AB196" s="124"/>
      <c r="AC196" s="124"/>
      <c r="AD196" s="124"/>
      <c r="AE196" s="124"/>
      <c r="AF196" s="79"/>
      <c r="AG196" s="79"/>
      <c r="AH196" s="79"/>
    </row>
    <row r="197" spans="7:34" ht="15.75">
      <c r="G197" s="285"/>
      <c r="H197" s="285"/>
      <c r="I197" s="285"/>
      <c r="J197" s="79"/>
      <c r="K197" s="79"/>
      <c r="L197" s="124"/>
      <c r="M197" s="286"/>
      <c r="N197" s="286"/>
      <c r="O197" s="286"/>
      <c r="P197" s="286"/>
      <c r="Q197" s="286"/>
      <c r="R197" s="286"/>
      <c r="S197" s="286"/>
      <c r="T197" s="286"/>
      <c r="U197" s="286"/>
      <c r="V197" s="286"/>
      <c r="W197" s="286"/>
      <c r="X197" s="286"/>
      <c r="Y197" s="286"/>
      <c r="Z197" s="286"/>
      <c r="AA197" s="286"/>
      <c r="AB197" s="286"/>
      <c r="AC197" s="286"/>
      <c r="AD197" s="286"/>
      <c r="AE197" s="286"/>
      <c r="AF197" s="118"/>
      <c r="AG197" s="118"/>
      <c r="AH197" s="79"/>
    </row>
    <row r="198" spans="7:34" ht="15">
      <c r="G198" s="285"/>
      <c r="H198" s="285"/>
      <c r="I198" s="285"/>
      <c r="J198" s="162"/>
      <c r="K198" s="124"/>
      <c r="L198" s="124"/>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79"/>
    </row>
    <row r="199" spans="7:34" ht="15">
      <c r="G199" s="285"/>
      <c r="H199" s="285"/>
      <c r="I199" s="285"/>
      <c r="J199" s="162"/>
      <c r="K199" s="124"/>
      <c r="L199" s="124"/>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79"/>
    </row>
    <row r="200" spans="7:34" ht="15">
      <c r="G200" s="285"/>
      <c r="H200" s="285"/>
      <c r="I200" s="285"/>
      <c r="J200" s="162"/>
      <c r="K200" s="124"/>
      <c r="L200" s="124"/>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79"/>
    </row>
    <row r="201" spans="7:34" ht="15">
      <c r="G201" s="285"/>
      <c r="H201" s="285"/>
      <c r="I201" s="285"/>
      <c r="J201" s="162"/>
      <c r="K201" s="124"/>
      <c r="L201" s="124"/>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79"/>
    </row>
    <row r="202" spans="7:34" ht="15">
      <c r="G202" s="285"/>
      <c r="H202" s="285"/>
      <c r="I202" s="285"/>
      <c r="J202" s="162"/>
      <c r="K202" s="124"/>
      <c r="L202" s="124"/>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79"/>
    </row>
    <row r="203" spans="7:34" ht="15">
      <c r="G203" s="285"/>
      <c r="H203" s="285"/>
      <c r="I203" s="285"/>
      <c r="J203" s="162"/>
      <c r="K203" s="124"/>
      <c r="L203" s="124"/>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79"/>
    </row>
    <row r="204" spans="7:34" ht="15">
      <c r="G204" s="285"/>
      <c r="H204" s="285"/>
      <c r="I204" s="285"/>
      <c r="J204" s="162"/>
      <c r="K204" s="124"/>
      <c r="L204" s="124"/>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79"/>
    </row>
    <row r="205" spans="7:34" ht="15">
      <c r="G205" s="285"/>
      <c r="H205" s="285"/>
      <c r="I205" s="285"/>
      <c r="J205" s="162"/>
      <c r="K205" s="124"/>
      <c r="L205" s="124"/>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79"/>
    </row>
    <row r="206" spans="7:34" ht="15">
      <c r="G206" s="285"/>
      <c r="H206" s="285"/>
      <c r="I206" s="285"/>
      <c r="J206" s="162"/>
      <c r="K206" s="124"/>
      <c r="L206" s="287"/>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79"/>
    </row>
    <row r="207" spans="7:34" ht="15">
      <c r="G207" s="285"/>
      <c r="H207" s="285"/>
      <c r="I207" s="285"/>
      <c r="J207" s="162"/>
      <c r="K207" s="124"/>
      <c r="L207" s="287"/>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79"/>
    </row>
    <row r="208" spans="7:34" ht="15">
      <c r="G208" s="285"/>
      <c r="H208" s="285"/>
      <c r="I208" s="285"/>
      <c r="J208" s="162"/>
      <c r="K208" s="124"/>
      <c r="L208" s="124"/>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79"/>
    </row>
    <row r="209" spans="7:34" ht="15">
      <c r="G209" s="285"/>
      <c r="H209" s="285"/>
      <c r="I209" s="285"/>
      <c r="J209" s="162"/>
      <c r="K209" s="124"/>
      <c r="L209" s="124"/>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79"/>
    </row>
    <row r="210" spans="7:34" ht="15">
      <c r="G210" s="285"/>
      <c r="H210" s="285"/>
      <c r="I210" s="285"/>
      <c r="J210" s="162"/>
      <c r="K210" s="124"/>
      <c r="L210" s="124"/>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79"/>
    </row>
    <row r="211" spans="7:34" ht="15">
      <c r="G211" s="285"/>
      <c r="H211" s="285"/>
      <c r="I211" s="285"/>
      <c r="J211" s="162"/>
      <c r="K211" s="124"/>
      <c r="L211" s="124"/>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79"/>
    </row>
    <row r="212" spans="7:34" ht="15">
      <c r="G212" s="285"/>
      <c r="H212" s="285"/>
      <c r="I212" s="285"/>
      <c r="J212" s="162"/>
      <c r="K212" s="124"/>
      <c r="L212" s="124"/>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79"/>
    </row>
    <row r="213" spans="7:34" ht="15">
      <c r="G213" s="285"/>
      <c r="H213" s="285"/>
      <c r="I213" s="285"/>
      <c r="J213" s="162"/>
      <c r="K213" s="124"/>
      <c r="L213" s="124"/>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79"/>
    </row>
    <row r="214" spans="7:34" ht="15">
      <c r="G214" s="285"/>
      <c r="H214" s="285"/>
      <c r="I214" s="285"/>
      <c r="J214" s="162"/>
      <c r="K214" s="124"/>
      <c r="L214" s="124"/>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79"/>
    </row>
    <row r="215" spans="7:34" ht="15">
      <c r="G215" s="285"/>
      <c r="H215" s="285"/>
      <c r="I215" s="285"/>
      <c r="J215" s="162"/>
      <c r="K215" s="124"/>
      <c r="L215" s="124"/>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79"/>
    </row>
    <row r="216" spans="7:34" ht="15">
      <c r="G216" s="285"/>
      <c r="H216" s="285"/>
      <c r="I216" s="285"/>
      <c r="J216" s="162"/>
      <c r="K216" s="124"/>
      <c r="L216" s="124"/>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79"/>
    </row>
    <row r="217" spans="7:34" ht="15">
      <c r="G217" s="285"/>
      <c r="H217" s="285"/>
      <c r="I217" s="285"/>
      <c r="J217" s="162"/>
      <c r="K217" s="124"/>
      <c r="L217" s="124"/>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79"/>
    </row>
    <row r="218" spans="7:34" ht="15">
      <c r="G218" s="285"/>
      <c r="H218" s="285"/>
      <c r="I218" s="285"/>
      <c r="J218" s="79"/>
      <c r="K218" s="79"/>
      <c r="L218" s="124"/>
      <c r="M218" s="124"/>
      <c r="N218" s="124"/>
      <c r="O218" s="124"/>
      <c r="P218" s="124"/>
      <c r="Q218" s="124"/>
      <c r="R218" s="124"/>
      <c r="S218" s="124"/>
      <c r="T218" s="124"/>
      <c r="U218" s="124"/>
      <c r="V218" s="124"/>
      <c r="W218" s="124"/>
      <c r="X218" s="124"/>
      <c r="Y218" s="124"/>
      <c r="Z218" s="124"/>
      <c r="AA218" s="124"/>
      <c r="AB218" s="124"/>
      <c r="AC218" s="124"/>
      <c r="AD218" s="124"/>
      <c r="AE218" s="124"/>
      <c r="AF218" s="79"/>
      <c r="AG218" s="79"/>
      <c r="AH218" s="79"/>
    </row>
    <row r="219" spans="7:34" ht="15.75">
      <c r="G219" s="285"/>
      <c r="H219" s="285"/>
      <c r="I219" s="285"/>
      <c r="J219" s="79"/>
      <c r="K219" s="79"/>
      <c r="L219" s="124"/>
      <c r="M219" s="286"/>
      <c r="N219" s="286"/>
      <c r="O219" s="286"/>
      <c r="P219" s="286"/>
      <c r="Q219" s="286"/>
      <c r="R219" s="286"/>
      <c r="S219" s="286"/>
      <c r="T219" s="286"/>
      <c r="U219" s="286"/>
      <c r="V219" s="286"/>
      <c r="W219" s="286"/>
      <c r="X219" s="286"/>
      <c r="Y219" s="286"/>
      <c r="Z219" s="286"/>
      <c r="AA219" s="286"/>
      <c r="AB219" s="286"/>
      <c r="AC219" s="286"/>
      <c r="AD219" s="286"/>
      <c r="AE219" s="286"/>
      <c r="AF219" s="118"/>
      <c r="AG219" s="118"/>
      <c r="AH219" s="79"/>
    </row>
    <row r="220" spans="7:34" ht="15">
      <c r="G220" s="285"/>
      <c r="H220" s="285"/>
      <c r="I220" s="285"/>
      <c r="J220" s="162"/>
      <c r="K220" s="124"/>
      <c r="L220" s="124"/>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79"/>
    </row>
    <row r="221" spans="7:34" ht="15">
      <c r="G221" s="285"/>
      <c r="H221" s="285"/>
      <c r="I221" s="285"/>
      <c r="J221" s="162"/>
      <c r="K221" s="124"/>
      <c r="L221" s="124"/>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79"/>
    </row>
    <row r="222" spans="7:34" ht="15">
      <c r="G222" s="285"/>
      <c r="H222" s="285"/>
      <c r="I222" s="285"/>
      <c r="J222" s="162"/>
      <c r="K222" s="124"/>
      <c r="L222" s="124"/>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79"/>
    </row>
    <row r="223" spans="7:34" ht="15">
      <c r="G223" s="285"/>
      <c r="H223" s="285"/>
      <c r="I223" s="285"/>
      <c r="J223" s="162"/>
      <c r="K223" s="124"/>
      <c r="L223" s="124"/>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79"/>
    </row>
    <row r="224" spans="7:34" ht="15">
      <c r="G224" s="285"/>
      <c r="H224" s="285"/>
      <c r="I224" s="285"/>
      <c r="J224" s="162"/>
      <c r="K224" s="124"/>
      <c r="L224" s="124"/>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79"/>
    </row>
    <row r="225" spans="7:34" ht="15">
      <c r="G225" s="285"/>
      <c r="H225" s="285"/>
      <c r="I225" s="285"/>
      <c r="J225" s="162"/>
      <c r="K225" s="124"/>
      <c r="L225" s="124"/>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79"/>
    </row>
    <row r="226" spans="7:34" ht="15">
      <c r="G226" s="285"/>
      <c r="H226" s="285"/>
      <c r="I226" s="285"/>
      <c r="J226" s="162"/>
      <c r="K226" s="124"/>
      <c r="L226" s="124"/>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79"/>
    </row>
    <row r="227" spans="7:34" ht="15">
      <c r="G227" s="285"/>
      <c r="H227" s="285"/>
      <c r="I227" s="285"/>
      <c r="J227" s="162"/>
      <c r="K227" s="124"/>
      <c r="L227" s="124"/>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79"/>
    </row>
    <row r="228" spans="7:34" ht="15">
      <c r="G228" s="285"/>
      <c r="H228" s="285"/>
      <c r="I228" s="285"/>
      <c r="J228" s="162"/>
      <c r="K228" s="124"/>
      <c r="L228" s="287"/>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79"/>
    </row>
    <row r="229" spans="7:34" ht="15">
      <c r="G229" s="285"/>
      <c r="H229" s="285"/>
      <c r="I229" s="285"/>
      <c r="J229" s="162"/>
      <c r="K229" s="124"/>
      <c r="L229" s="287"/>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79"/>
    </row>
    <row r="230" spans="7:34" ht="15">
      <c r="G230" s="285"/>
      <c r="H230" s="285"/>
      <c r="I230" s="285"/>
      <c r="J230" s="162"/>
      <c r="K230" s="124"/>
      <c r="L230" s="124"/>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79"/>
    </row>
    <row r="231" spans="7:34" ht="15">
      <c r="G231" s="285"/>
      <c r="H231" s="285"/>
      <c r="I231" s="285"/>
      <c r="J231" s="162"/>
      <c r="K231" s="124"/>
      <c r="L231" s="124"/>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79"/>
    </row>
    <row r="232" spans="7:34" ht="15">
      <c r="G232" s="285"/>
      <c r="H232" s="285"/>
      <c r="I232" s="285"/>
      <c r="J232" s="162"/>
      <c r="K232" s="124"/>
      <c r="L232" s="124"/>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79"/>
    </row>
    <row r="233" spans="7:34" ht="15">
      <c r="G233" s="285"/>
      <c r="H233" s="285"/>
      <c r="I233" s="285"/>
      <c r="J233" s="162"/>
      <c r="K233" s="124"/>
      <c r="L233" s="124"/>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79"/>
    </row>
    <row r="234" spans="7:34" ht="15">
      <c r="G234" s="285"/>
      <c r="H234" s="285"/>
      <c r="I234" s="285"/>
      <c r="J234" s="162"/>
      <c r="K234" s="124"/>
      <c r="L234" s="124"/>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79"/>
    </row>
    <row r="235" spans="7:34" ht="15">
      <c r="G235" s="285"/>
      <c r="H235" s="285"/>
      <c r="I235" s="285"/>
      <c r="J235" s="162"/>
      <c r="K235" s="124"/>
      <c r="L235" s="124"/>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79"/>
    </row>
    <row r="236" spans="7:34" ht="15">
      <c r="G236" s="285"/>
      <c r="H236" s="285"/>
      <c r="I236" s="285"/>
      <c r="J236" s="162"/>
      <c r="K236" s="124"/>
      <c r="L236" s="124"/>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79"/>
    </row>
    <row r="237" spans="7:34" ht="15">
      <c r="G237" s="285"/>
      <c r="H237" s="285"/>
      <c r="I237" s="285"/>
      <c r="J237" s="162"/>
      <c r="K237" s="124"/>
      <c r="L237" s="124"/>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79"/>
    </row>
    <row r="238" spans="7:34" ht="15">
      <c r="G238" s="285"/>
      <c r="H238" s="285"/>
      <c r="I238" s="285"/>
      <c r="J238" s="162"/>
      <c r="K238" s="124"/>
      <c r="L238" s="124"/>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79"/>
    </row>
    <row r="239" spans="7:34" ht="15">
      <c r="G239" s="285"/>
      <c r="H239" s="285"/>
      <c r="I239" s="285"/>
      <c r="J239" s="162"/>
      <c r="K239" s="124"/>
      <c r="L239" s="124"/>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79"/>
    </row>
    <row r="240" spans="7:34" ht="15">
      <c r="G240" s="285"/>
      <c r="H240" s="285"/>
      <c r="I240" s="285"/>
      <c r="J240" s="79"/>
      <c r="K240" s="79"/>
      <c r="L240" s="124"/>
      <c r="M240" s="124"/>
      <c r="N240" s="124"/>
      <c r="O240" s="124"/>
      <c r="P240" s="124"/>
      <c r="Q240" s="124"/>
      <c r="R240" s="124"/>
      <c r="S240" s="124"/>
      <c r="T240" s="124"/>
      <c r="U240" s="124"/>
      <c r="V240" s="124"/>
      <c r="W240" s="124"/>
      <c r="X240" s="124"/>
      <c r="Y240" s="124"/>
      <c r="Z240" s="124"/>
      <c r="AA240" s="124"/>
      <c r="AB240" s="124"/>
      <c r="AC240" s="124"/>
      <c r="AD240" s="124"/>
      <c r="AE240" s="124"/>
      <c r="AF240" s="79"/>
      <c r="AG240" s="79"/>
      <c r="AH240" s="79"/>
    </row>
    <row r="241" spans="7:34" ht="15.75">
      <c r="G241" s="285"/>
      <c r="H241" s="285"/>
      <c r="I241" s="285"/>
      <c r="J241" s="79"/>
      <c r="K241" s="79"/>
      <c r="L241" s="124"/>
      <c r="M241" s="286"/>
      <c r="N241" s="286"/>
      <c r="O241" s="286"/>
      <c r="P241" s="286"/>
      <c r="Q241" s="286"/>
      <c r="R241" s="286"/>
      <c r="S241" s="286"/>
      <c r="T241" s="286"/>
      <c r="U241" s="286"/>
      <c r="V241" s="286"/>
      <c r="W241" s="286"/>
      <c r="X241" s="286"/>
      <c r="Y241" s="286"/>
      <c r="Z241" s="286"/>
      <c r="AA241" s="286"/>
      <c r="AB241" s="286"/>
      <c r="AC241" s="286"/>
      <c r="AD241" s="286"/>
      <c r="AE241" s="286"/>
      <c r="AF241" s="118"/>
      <c r="AG241" s="118"/>
      <c r="AH241" s="79"/>
    </row>
    <row r="242" spans="7:34" ht="15">
      <c r="G242" s="285"/>
      <c r="H242" s="285"/>
      <c r="I242" s="285"/>
      <c r="J242" s="162"/>
      <c r="K242" s="124"/>
      <c r="L242" s="124"/>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79"/>
    </row>
    <row r="243" spans="7:34" ht="15">
      <c r="G243" s="285"/>
      <c r="H243" s="285"/>
      <c r="I243" s="285"/>
      <c r="J243" s="162"/>
      <c r="K243" s="124"/>
      <c r="L243" s="124"/>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79"/>
    </row>
    <row r="244" spans="7:34" ht="15">
      <c r="G244" s="285"/>
      <c r="H244" s="285"/>
      <c r="I244" s="285"/>
      <c r="J244" s="162"/>
      <c r="K244" s="124"/>
      <c r="L244" s="124"/>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79"/>
    </row>
    <row r="245" spans="7:34" ht="15">
      <c r="G245" s="285"/>
      <c r="H245" s="285"/>
      <c r="I245" s="285"/>
      <c r="J245" s="162"/>
      <c r="K245" s="124"/>
      <c r="L245" s="124"/>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79"/>
    </row>
    <row r="246" spans="7:34" ht="15">
      <c r="G246" s="285"/>
      <c r="H246" s="285"/>
      <c r="I246" s="285"/>
      <c r="J246" s="162"/>
      <c r="K246" s="124"/>
      <c r="L246" s="124"/>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79"/>
    </row>
    <row r="247" spans="7:34" ht="15">
      <c r="G247" s="285"/>
      <c r="H247" s="285"/>
      <c r="I247" s="285"/>
      <c r="J247" s="162"/>
      <c r="K247" s="124"/>
      <c r="L247" s="124"/>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79"/>
    </row>
    <row r="248" spans="7:34" ht="15">
      <c r="G248" s="285"/>
      <c r="H248" s="285"/>
      <c r="I248" s="285"/>
      <c r="J248" s="162"/>
      <c r="K248" s="124"/>
      <c r="L248" s="124"/>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79"/>
    </row>
    <row r="249" spans="7:34" ht="15">
      <c r="G249" s="285"/>
      <c r="H249" s="285"/>
      <c r="I249" s="285"/>
      <c r="J249" s="162"/>
      <c r="K249" s="124"/>
      <c r="L249" s="124"/>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79"/>
    </row>
    <row r="250" spans="7:34" ht="15">
      <c r="G250" s="285"/>
      <c r="H250" s="285"/>
      <c r="I250" s="285"/>
      <c r="J250" s="162"/>
      <c r="K250" s="124"/>
      <c r="L250" s="287"/>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79"/>
    </row>
    <row r="251" spans="7:34" ht="15">
      <c r="G251" s="285"/>
      <c r="H251" s="285"/>
      <c r="I251" s="285"/>
      <c r="J251" s="162"/>
      <c r="K251" s="124"/>
      <c r="L251" s="287"/>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79"/>
    </row>
    <row r="252" spans="7:34" ht="15">
      <c r="G252" s="285"/>
      <c r="H252" s="285"/>
      <c r="I252" s="285"/>
      <c r="J252" s="162"/>
      <c r="K252" s="124"/>
      <c r="L252" s="124"/>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79"/>
    </row>
    <row r="253" spans="7:34" ht="15">
      <c r="G253" s="285"/>
      <c r="H253" s="285"/>
      <c r="I253" s="285"/>
      <c r="J253" s="162"/>
      <c r="K253" s="124"/>
      <c r="L253" s="124"/>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79"/>
    </row>
    <row r="254" spans="7:34" ht="15">
      <c r="G254" s="285"/>
      <c r="H254" s="285"/>
      <c r="I254" s="285"/>
      <c r="J254" s="162"/>
      <c r="K254" s="124"/>
      <c r="L254" s="124"/>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79"/>
    </row>
    <row r="255" spans="7:34" ht="15">
      <c r="G255" s="285"/>
      <c r="H255" s="285"/>
      <c r="I255" s="285"/>
      <c r="J255" s="162"/>
      <c r="K255" s="124"/>
      <c r="L255" s="124"/>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79"/>
    </row>
    <row r="256" spans="7:34" ht="15">
      <c r="G256" s="285"/>
      <c r="H256" s="285"/>
      <c r="I256" s="285"/>
      <c r="J256" s="162"/>
      <c r="K256" s="124"/>
      <c r="L256" s="124"/>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79"/>
    </row>
    <row r="257" spans="7:34" ht="15">
      <c r="G257" s="285"/>
      <c r="H257" s="285"/>
      <c r="I257" s="285"/>
      <c r="J257" s="162"/>
      <c r="K257" s="124"/>
      <c r="L257" s="124"/>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79"/>
    </row>
    <row r="258" spans="7:34" ht="15">
      <c r="G258" s="285"/>
      <c r="H258" s="285"/>
      <c r="I258" s="285"/>
      <c r="J258" s="162"/>
      <c r="K258" s="124"/>
      <c r="L258" s="124"/>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79"/>
    </row>
    <row r="259" spans="7:34" ht="15">
      <c r="G259" s="285"/>
      <c r="H259" s="285"/>
      <c r="I259" s="285"/>
      <c r="J259" s="162"/>
      <c r="K259" s="124"/>
      <c r="L259" s="124"/>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79"/>
    </row>
    <row r="260" spans="7:34" ht="15">
      <c r="G260" s="285"/>
      <c r="H260" s="285"/>
      <c r="I260" s="285"/>
      <c r="J260" s="162"/>
      <c r="K260" s="124"/>
      <c r="L260" s="124"/>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79"/>
    </row>
    <row r="261" spans="7:34" ht="15">
      <c r="G261" s="285"/>
      <c r="H261" s="285"/>
      <c r="I261" s="285"/>
      <c r="J261" s="162"/>
      <c r="K261" s="124"/>
      <c r="L261" s="124"/>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79"/>
    </row>
    <row r="262" spans="7:34" ht="15">
      <c r="G262" s="285"/>
      <c r="H262" s="285"/>
      <c r="I262" s="285"/>
      <c r="J262" s="79"/>
      <c r="K262" s="79"/>
      <c r="L262" s="124"/>
      <c r="M262" s="124"/>
      <c r="N262" s="124"/>
      <c r="O262" s="124"/>
      <c r="P262" s="124"/>
      <c r="Q262" s="124"/>
      <c r="R262" s="124"/>
      <c r="S262" s="124"/>
      <c r="T262" s="124"/>
      <c r="U262" s="124"/>
      <c r="V262" s="124"/>
      <c r="W262" s="124"/>
      <c r="X262" s="124"/>
      <c r="Y262" s="124"/>
      <c r="Z262" s="124"/>
      <c r="AA262" s="124"/>
      <c r="AB262" s="124"/>
      <c r="AC262" s="124"/>
      <c r="AD262" s="124"/>
      <c r="AE262" s="124"/>
      <c r="AF262" s="79"/>
      <c r="AG262" s="79"/>
      <c r="AH262" s="79"/>
    </row>
    <row r="263" spans="7:34" ht="15.75">
      <c r="G263" s="285"/>
      <c r="H263" s="285"/>
      <c r="I263" s="285"/>
      <c r="J263" s="79"/>
      <c r="K263" s="79"/>
      <c r="L263" s="124"/>
      <c r="M263" s="286"/>
      <c r="N263" s="286"/>
      <c r="O263" s="286"/>
      <c r="P263" s="286"/>
      <c r="Q263" s="286"/>
      <c r="R263" s="286"/>
      <c r="S263" s="286"/>
      <c r="T263" s="286"/>
      <c r="U263" s="286"/>
      <c r="V263" s="286"/>
      <c r="W263" s="286"/>
      <c r="X263" s="286"/>
      <c r="Y263" s="286"/>
      <c r="Z263" s="286"/>
      <c r="AA263" s="286"/>
      <c r="AB263" s="286"/>
      <c r="AC263" s="286"/>
      <c r="AD263" s="286"/>
      <c r="AE263" s="286"/>
      <c r="AF263" s="118"/>
      <c r="AG263" s="118"/>
      <c r="AH263" s="79"/>
    </row>
    <row r="264" spans="7:34" ht="15">
      <c r="G264" s="285"/>
      <c r="H264" s="285"/>
      <c r="I264" s="285"/>
      <c r="J264" s="162"/>
      <c r="K264" s="124"/>
      <c r="L264" s="124"/>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79"/>
    </row>
    <row r="265" spans="7:34" ht="15">
      <c r="G265" s="285"/>
      <c r="H265" s="285"/>
      <c r="I265" s="285"/>
      <c r="J265" s="162"/>
      <c r="K265" s="124"/>
      <c r="L265" s="124"/>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79"/>
    </row>
    <row r="266" spans="7:34" ht="15">
      <c r="G266" s="285"/>
      <c r="H266" s="285"/>
      <c r="I266" s="285"/>
      <c r="J266" s="162"/>
      <c r="K266" s="124"/>
      <c r="L266" s="124"/>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79"/>
    </row>
    <row r="267" spans="7:34" ht="15">
      <c r="G267" s="285"/>
      <c r="H267" s="285"/>
      <c r="I267" s="285"/>
      <c r="J267" s="162"/>
      <c r="K267" s="124"/>
      <c r="L267" s="124"/>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79"/>
    </row>
    <row r="268" spans="7:34" ht="15">
      <c r="G268" s="285"/>
      <c r="H268" s="285"/>
      <c r="I268" s="285"/>
      <c r="J268" s="162"/>
      <c r="K268" s="124"/>
      <c r="L268" s="124"/>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79"/>
    </row>
    <row r="269" spans="7:34" ht="15">
      <c r="G269" s="285"/>
      <c r="H269" s="285"/>
      <c r="I269" s="285"/>
      <c r="J269" s="162"/>
      <c r="K269" s="124"/>
      <c r="L269" s="124"/>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79"/>
    </row>
    <row r="270" spans="7:34" ht="15">
      <c r="G270" s="285"/>
      <c r="H270" s="285"/>
      <c r="I270" s="285"/>
      <c r="J270" s="162"/>
      <c r="K270" s="124"/>
      <c r="L270" s="124"/>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79"/>
    </row>
    <row r="271" spans="7:34" ht="15">
      <c r="G271" s="285"/>
      <c r="H271" s="285"/>
      <c r="I271" s="285"/>
      <c r="J271" s="162"/>
      <c r="K271" s="124"/>
      <c r="L271" s="124"/>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79"/>
    </row>
    <row r="272" spans="7:34" ht="15">
      <c r="G272" s="285"/>
      <c r="H272" s="285"/>
      <c r="I272" s="285"/>
      <c r="J272" s="162"/>
      <c r="K272" s="124"/>
      <c r="L272" s="287"/>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79"/>
    </row>
    <row r="273" spans="7:34" ht="15">
      <c r="G273" s="285"/>
      <c r="H273" s="285"/>
      <c r="I273" s="285"/>
      <c r="J273" s="162"/>
      <c r="K273" s="124"/>
      <c r="L273" s="287"/>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79"/>
    </row>
    <row r="274" spans="7:34" ht="15">
      <c r="G274" s="285"/>
      <c r="H274" s="285"/>
      <c r="I274" s="285"/>
      <c r="J274" s="162"/>
      <c r="K274" s="124"/>
      <c r="L274" s="124"/>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79"/>
    </row>
    <row r="275" spans="7:34" ht="15">
      <c r="G275" s="285"/>
      <c r="H275" s="285"/>
      <c r="I275" s="285"/>
      <c r="J275" s="162"/>
      <c r="K275" s="124"/>
      <c r="L275" s="124"/>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79"/>
    </row>
    <row r="276" spans="7:34" ht="15">
      <c r="G276" s="285"/>
      <c r="H276" s="285"/>
      <c r="I276" s="285"/>
      <c r="J276" s="162"/>
      <c r="K276" s="124"/>
      <c r="L276" s="124"/>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79"/>
    </row>
    <row r="277" spans="7:34" ht="15">
      <c r="G277" s="285"/>
      <c r="H277" s="285"/>
      <c r="I277" s="285"/>
      <c r="J277" s="162"/>
      <c r="K277" s="124"/>
      <c r="L277" s="124"/>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79"/>
    </row>
    <row r="278" spans="7:34" ht="15">
      <c r="G278" s="285"/>
      <c r="H278" s="285"/>
      <c r="I278" s="285"/>
      <c r="J278" s="162"/>
      <c r="K278" s="124"/>
      <c r="L278" s="124"/>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79"/>
    </row>
    <row r="279" spans="7:34" ht="15">
      <c r="G279" s="285"/>
      <c r="H279" s="285"/>
      <c r="I279" s="285"/>
      <c r="J279" s="162"/>
      <c r="K279" s="124"/>
      <c r="L279" s="124"/>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79"/>
    </row>
    <row r="280" spans="7:34" ht="15">
      <c r="G280" s="285"/>
      <c r="H280" s="285"/>
      <c r="I280" s="285"/>
      <c r="J280" s="162"/>
      <c r="K280" s="124"/>
      <c r="L280" s="124"/>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79"/>
    </row>
    <row r="281" spans="7:34" ht="15">
      <c r="G281" s="285"/>
      <c r="H281" s="285"/>
      <c r="I281" s="285"/>
      <c r="J281" s="162"/>
      <c r="K281" s="124"/>
      <c r="L281" s="124"/>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79"/>
    </row>
    <row r="282" spans="7:34" ht="15">
      <c r="G282" s="285"/>
      <c r="H282" s="285"/>
      <c r="I282" s="285"/>
      <c r="J282" s="162"/>
      <c r="K282" s="124"/>
      <c r="L282" s="124"/>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79"/>
    </row>
    <row r="283" spans="7:34" ht="15">
      <c r="G283" s="285"/>
      <c r="H283" s="285"/>
      <c r="I283" s="285"/>
      <c r="J283" s="162"/>
      <c r="K283" s="124"/>
      <c r="L283" s="124"/>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79"/>
    </row>
    <row r="284" spans="7:34" ht="15">
      <c r="G284" s="285"/>
      <c r="H284" s="285"/>
      <c r="I284" s="285"/>
      <c r="J284" s="79"/>
      <c r="K284" s="79"/>
      <c r="L284" s="124"/>
      <c r="M284" s="124"/>
      <c r="N284" s="124"/>
      <c r="O284" s="124"/>
      <c r="P284" s="124"/>
      <c r="Q284" s="124"/>
      <c r="R284" s="124"/>
      <c r="S284" s="124"/>
      <c r="T284" s="124"/>
      <c r="U284" s="124"/>
      <c r="V284" s="124"/>
      <c r="W284" s="124"/>
      <c r="X284" s="124"/>
      <c r="Y284" s="124"/>
      <c r="Z284" s="124"/>
      <c r="AA284" s="124"/>
      <c r="AB284" s="124"/>
      <c r="AC284" s="124"/>
      <c r="AD284" s="124"/>
      <c r="AE284" s="124"/>
      <c r="AF284" s="79"/>
      <c r="AG284" s="79"/>
      <c r="AH284" s="79"/>
    </row>
    <row r="285" spans="7:34" ht="15.75">
      <c r="G285" s="285"/>
      <c r="H285" s="285"/>
      <c r="I285" s="285"/>
      <c r="J285" s="79"/>
      <c r="K285" s="79"/>
      <c r="L285" s="124"/>
      <c r="M285" s="286"/>
      <c r="N285" s="286"/>
      <c r="O285" s="286"/>
      <c r="P285" s="286"/>
      <c r="Q285" s="286"/>
      <c r="R285" s="286"/>
      <c r="S285" s="286"/>
      <c r="T285" s="286"/>
      <c r="U285" s="286"/>
      <c r="V285" s="286"/>
      <c r="W285" s="286"/>
      <c r="X285" s="286"/>
      <c r="Y285" s="286"/>
      <c r="Z285" s="286"/>
      <c r="AA285" s="286"/>
      <c r="AB285" s="286"/>
      <c r="AC285" s="286"/>
      <c r="AD285" s="286"/>
      <c r="AE285" s="286"/>
      <c r="AF285" s="118"/>
      <c r="AG285" s="118"/>
      <c r="AH285" s="79"/>
    </row>
    <row r="286" spans="7:34" ht="15">
      <c r="G286" s="285"/>
      <c r="H286" s="285"/>
      <c r="I286" s="285"/>
      <c r="J286" s="162"/>
      <c r="K286" s="124"/>
      <c r="L286" s="124"/>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79"/>
    </row>
    <row r="287" spans="7:34" ht="15">
      <c r="G287" s="285"/>
      <c r="H287" s="285"/>
      <c r="I287" s="285"/>
      <c r="J287" s="162"/>
      <c r="K287" s="124"/>
      <c r="L287" s="124"/>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79"/>
    </row>
    <row r="288" spans="7:34" ht="15">
      <c r="G288" s="285"/>
      <c r="H288" s="285"/>
      <c r="I288" s="285"/>
      <c r="J288" s="162"/>
      <c r="K288" s="124"/>
      <c r="L288" s="124"/>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79"/>
    </row>
    <row r="289" spans="7:34" ht="15">
      <c r="G289" s="285"/>
      <c r="H289" s="285"/>
      <c r="I289" s="285"/>
      <c r="J289" s="162"/>
      <c r="K289" s="124"/>
      <c r="L289" s="124"/>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79"/>
    </row>
    <row r="290" spans="7:34" ht="15">
      <c r="G290" s="285"/>
      <c r="H290" s="285"/>
      <c r="I290" s="285"/>
      <c r="J290" s="162"/>
      <c r="K290" s="124"/>
      <c r="L290" s="124"/>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79"/>
    </row>
    <row r="291" spans="7:34" ht="15">
      <c r="G291" s="285"/>
      <c r="H291" s="285"/>
      <c r="I291" s="285"/>
      <c r="J291" s="162"/>
      <c r="K291" s="124"/>
      <c r="L291" s="124"/>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79"/>
    </row>
    <row r="292" spans="7:34" ht="15">
      <c r="G292" s="285"/>
      <c r="H292" s="285"/>
      <c r="I292" s="285"/>
      <c r="J292" s="162"/>
      <c r="K292" s="124"/>
      <c r="L292" s="124"/>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79"/>
    </row>
    <row r="293" spans="7:34" ht="15">
      <c r="G293" s="285"/>
      <c r="H293" s="285"/>
      <c r="I293" s="285"/>
      <c r="J293" s="162"/>
      <c r="K293" s="124"/>
      <c r="L293" s="124"/>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79"/>
    </row>
    <row r="294" spans="7:34" ht="15">
      <c r="G294" s="285"/>
      <c r="H294" s="285"/>
      <c r="I294" s="285"/>
      <c r="J294" s="162"/>
      <c r="K294" s="124"/>
      <c r="L294" s="287"/>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79"/>
    </row>
    <row r="295" spans="7:34" ht="15">
      <c r="G295" s="285"/>
      <c r="H295" s="285"/>
      <c r="I295" s="285"/>
      <c r="J295" s="162"/>
      <c r="K295" s="124"/>
      <c r="L295" s="287"/>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79"/>
    </row>
    <row r="296" spans="7:34" ht="15">
      <c r="G296" s="285"/>
      <c r="H296" s="285"/>
      <c r="I296" s="285"/>
      <c r="J296" s="162"/>
      <c r="K296" s="124"/>
      <c r="L296" s="124"/>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79"/>
    </row>
    <row r="297" spans="7:34" ht="15">
      <c r="G297" s="285"/>
      <c r="H297" s="285"/>
      <c r="I297" s="285"/>
      <c r="J297" s="162"/>
      <c r="K297" s="124"/>
      <c r="L297" s="124"/>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79"/>
    </row>
    <row r="298" spans="7:34" ht="15">
      <c r="G298" s="285"/>
      <c r="H298" s="285"/>
      <c r="I298" s="285"/>
      <c r="J298" s="162"/>
      <c r="K298" s="124"/>
      <c r="L298" s="124"/>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79"/>
    </row>
    <row r="299" spans="7:34" ht="15">
      <c r="G299" s="285"/>
      <c r="H299" s="285"/>
      <c r="I299" s="285"/>
      <c r="J299" s="162"/>
      <c r="K299" s="124"/>
      <c r="L299" s="124"/>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79"/>
    </row>
    <row r="300" spans="7:34" ht="15">
      <c r="G300" s="285"/>
      <c r="H300" s="285"/>
      <c r="I300" s="285"/>
      <c r="J300" s="162"/>
      <c r="K300" s="124"/>
      <c r="L300" s="124"/>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79"/>
    </row>
    <row r="301" spans="7:34" ht="15">
      <c r="G301" s="285"/>
      <c r="H301" s="285"/>
      <c r="I301" s="285"/>
      <c r="J301" s="162"/>
      <c r="K301" s="124"/>
      <c r="L301" s="124"/>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79"/>
    </row>
    <row r="302" spans="7:34" ht="15">
      <c r="G302" s="285"/>
      <c r="H302" s="285"/>
      <c r="I302" s="285"/>
      <c r="J302" s="162"/>
      <c r="K302" s="124"/>
      <c r="L302" s="124"/>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79"/>
    </row>
    <row r="303" spans="7:34" ht="15">
      <c r="G303" s="285"/>
      <c r="H303" s="285"/>
      <c r="I303" s="285"/>
      <c r="J303" s="162"/>
      <c r="K303" s="124"/>
      <c r="L303" s="124"/>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79"/>
    </row>
    <row r="304" spans="7:34" ht="15">
      <c r="G304" s="285"/>
      <c r="H304" s="285"/>
      <c r="I304" s="285"/>
      <c r="J304" s="162"/>
      <c r="K304" s="124"/>
      <c r="L304" s="124"/>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79"/>
    </row>
    <row r="305" spans="7:34" ht="15">
      <c r="G305" s="285"/>
      <c r="H305" s="285"/>
      <c r="I305" s="285"/>
      <c r="J305" s="162"/>
      <c r="K305" s="124"/>
      <c r="L305" s="124"/>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79"/>
    </row>
    <row r="306" spans="7:34" ht="15">
      <c r="G306" s="285"/>
      <c r="H306" s="285"/>
      <c r="I306" s="285"/>
      <c r="J306" s="79"/>
      <c r="K306" s="79"/>
      <c r="L306" s="124"/>
      <c r="M306" s="124"/>
      <c r="N306" s="124"/>
      <c r="O306" s="124"/>
      <c r="P306" s="124"/>
      <c r="Q306" s="124"/>
      <c r="R306" s="124"/>
      <c r="S306" s="124"/>
      <c r="T306" s="124"/>
      <c r="U306" s="124"/>
      <c r="V306" s="124"/>
      <c r="W306" s="124"/>
      <c r="X306" s="124"/>
      <c r="Y306" s="124"/>
      <c r="Z306" s="124"/>
      <c r="AA306" s="124"/>
      <c r="AB306" s="124"/>
      <c r="AC306" s="124"/>
      <c r="AD306" s="124"/>
      <c r="AE306" s="124"/>
      <c r="AF306" s="79"/>
      <c r="AG306" s="79"/>
      <c r="AH306" s="79"/>
    </row>
    <row r="307" spans="7:34" ht="15.75">
      <c r="G307" s="285"/>
      <c r="H307" s="285"/>
      <c r="I307" s="285"/>
      <c r="J307" s="79"/>
      <c r="K307" s="79"/>
      <c r="L307" s="124"/>
      <c r="M307" s="286"/>
      <c r="N307" s="286"/>
      <c r="O307" s="286"/>
      <c r="P307" s="286"/>
      <c r="Q307" s="286"/>
      <c r="R307" s="286"/>
      <c r="S307" s="286"/>
      <c r="T307" s="286"/>
      <c r="U307" s="286"/>
      <c r="V307" s="286"/>
      <c r="W307" s="286"/>
      <c r="X307" s="286"/>
      <c r="Y307" s="286"/>
      <c r="Z307" s="286"/>
      <c r="AA307" s="286"/>
      <c r="AB307" s="286"/>
      <c r="AC307" s="286"/>
      <c r="AD307" s="286"/>
      <c r="AE307" s="286"/>
      <c r="AF307" s="118"/>
      <c r="AG307" s="118"/>
      <c r="AH307" s="79"/>
    </row>
    <row r="308" spans="7:34" ht="15">
      <c r="G308" s="285"/>
      <c r="H308" s="285"/>
      <c r="I308" s="285"/>
      <c r="J308" s="162"/>
      <c r="K308" s="124"/>
      <c r="L308" s="124"/>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79"/>
    </row>
    <row r="309" spans="7:34" ht="15">
      <c r="G309" s="285"/>
      <c r="H309" s="285"/>
      <c r="I309" s="285"/>
      <c r="J309" s="162"/>
      <c r="K309" s="124"/>
      <c r="L309" s="124"/>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79"/>
    </row>
    <row r="310" spans="7:34" ht="15">
      <c r="G310" s="285"/>
      <c r="H310" s="285"/>
      <c r="I310" s="285"/>
      <c r="J310" s="162"/>
      <c r="K310" s="124"/>
      <c r="L310" s="124"/>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79"/>
    </row>
    <row r="311" spans="7:34" ht="15">
      <c r="G311" s="285"/>
      <c r="H311" s="285"/>
      <c r="I311" s="285"/>
      <c r="J311" s="162"/>
      <c r="K311" s="124"/>
      <c r="L311" s="124"/>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79"/>
    </row>
    <row r="312" spans="7:34" ht="15">
      <c r="G312" s="285"/>
      <c r="H312" s="285"/>
      <c r="I312" s="285"/>
      <c r="J312" s="162"/>
      <c r="K312" s="124"/>
      <c r="L312" s="124"/>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79"/>
    </row>
    <row r="313" spans="7:34" ht="15">
      <c r="G313" s="285"/>
      <c r="H313" s="285"/>
      <c r="I313" s="285"/>
      <c r="J313" s="162"/>
      <c r="K313" s="124"/>
      <c r="L313" s="124"/>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79"/>
    </row>
    <row r="314" spans="7:34" ht="15">
      <c r="G314" s="285"/>
      <c r="H314" s="285"/>
      <c r="I314" s="285"/>
      <c r="J314" s="162"/>
      <c r="K314" s="124"/>
      <c r="L314" s="124"/>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79"/>
    </row>
    <row r="315" spans="7:34" ht="15">
      <c r="G315" s="285"/>
      <c r="H315" s="285"/>
      <c r="I315" s="285"/>
      <c r="J315" s="162"/>
      <c r="K315" s="124"/>
      <c r="L315" s="124"/>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79"/>
    </row>
    <row r="316" spans="7:34" ht="15">
      <c r="G316" s="285"/>
      <c r="H316" s="285"/>
      <c r="I316" s="285"/>
      <c r="J316" s="162"/>
      <c r="K316" s="124"/>
      <c r="L316" s="287"/>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79"/>
    </row>
    <row r="317" spans="7:34" ht="15">
      <c r="G317" s="285"/>
      <c r="H317" s="285"/>
      <c r="I317" s="285"/>
      <c r="J317" s="162"/>
      <c r="K317" s="124"/>
      <c r="L317" s="287"/>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79"/>
    </row>
    <row r="318" spans="7:34" ht="15">
      <c r="G318" s="285"/>
      <c r="H318" s="285"/>
      <c r="I318" s="285"/>
      <c r="J318" s="162"/>
      <c r="K318" s="124"/>
      <c r="L318" s="124"/>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79"/>
    </row>
    <row r="319" spans="7:34" ht="15">
      <c r="G319" s="285"/>
      <c r="H319" s="285"/>
      <c r="I319" s="285"/>
      <c r="J319" s="162"/>
      <c r="K319" s="124"/>
      <c r="L319" s="124"/>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79"/>
    </row>
    <row r="320" spans="7:34" ht="15">
      <c r="G320" s="285"/>
      <c r="H320" s="285"/>
      <c r="I320" s="285"/>
      <c r="J320" s="162"/>
      <c r="K320" s="124"/>
      <c r="L320" s="124"/>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79"/>
    </row>
    <row r="321" spans="7:34" ht="15">
      <c r="G321" s="285"/>
      <c r="H321" s="285"/>
      <c r="I321" s="285"/>
      <c r="J321" s="162"/>
      <c r="K321" s="124"/>
      <c r="L321" s="124"/>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79"/>
    </row>
    <row r="322" spans="7:34" ht="15">
      <c r="G322" s="285"/>
      <c r="H322" s="285"/>
      <c r="I322" s="285"/>
      <c r="J322" s="162"/>
      <c r="K322" s="124"/>
      <c r="L322" s="124"/>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79"/>
    </row>
    <row r="323" spans="7:34" ht="15">
      <c r="G323" s="285"/>
      <c r="H323" s="285"/>
      <c r="I323" s="285"/>
      <c r="J323" s="162"/>
      <c r="K323" s="124"/>
      <c r="L323" s="124"/>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79"/>
    </row>
    <row r="324" spans="7:34" ht="15">
      <c r="G324" s="285"/>
      <c r="H324" s="285"/>
      <c r="I324" s="285"/>
      <c r="J324" s="162"/>
      <c r="K324" s="124"/>
      <c r="L324" s="124"/>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79"/>
    </row>
    <row r="325" spans="7:34" ht="15">
      <c r="G325" s="285"/>
      <c r="H325" s="285"/>
      <c r="I325" s="285"/>
      <c r="J325" s="162"/>
      <c r="K325" s="124"/>
      <c r="L325" s="124"/>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79"/>
    </row>
    <row r="326" spans="7:34" ht="15">
      <c r="G326" s="285"/>
      <c r="H326" s="285"/>
      <c r="I326" s="285"/>
      <c r="J326" s="162"/>
      <c r="K326" s="124"/>
      <c r="L326" s="124"/>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79"/>
    </row>
    <row r="327" spans="7:34" ht="15">
      <c r="G327" s="285"/>
      <c r="H327" s="285"/>
      <c r="I327" s="285"/>
      <c r="J327" s="162"/>
      <c r="K327" s="124"/>
      <c r="L327" s="124"/>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79"/>
    </row>
    <row r="328" spans="7:34" ht="15">
      <c r="G328" s="285"/>
      <c r="H328" s="285"/>
      <c r="I328" s="285"/>
      <c r="J328" s="79"/>
      <c r="K328" s="79"/>
      <c r="L328" s="124"/>
      <c r="M328" s="124"/>
      <c r="N328" s="124"/>
      <c r="O328" s="124"/>
      <c r="P328" s="124"/>
      <c r="Q328" s="124"/>
      <c r="R328" s="124"/>
      <c r="S328" s="124"/>
      <c r="T328" s="124"/>
      <c r="U328" s="124"/>
      <c r="V328" s="124"/>
      <c r="W328" s="124"/>
      <c r="X328" s="124"/>
      <c r="Y328" s="124"/>
      <c r="Z328" s="124"/>
      <c r="AA328" s="124"/>
      <c r="AB328" s="124"/>
      <c r="AC328" s="124"/>
      <c r="AD328" s="124"/>
      <c r="AE328" s="124"/>
      <c r="AF328" s="79"/>
      <c r="AG328" s="79"/>
      <c r="AH328" s="79"/>
    </row>
    <row r="329" spans="7:34" ht="15.75">
      <c r="G329" s="285"/>
      <c r="H329" s="285"/>
      <c r="I329" s="285"/>
      <c r="J329" s="79"/>
      <c r="K329" s="79"/>
      <c r="L329" s="124"/>
      <c r="M329" s="286"/>
      <c r="N329" s="286"/>
      <c r="O329" s="286"/>
      <c r="P329" s="286"/>
      <c r="Q329" s="286"/>
      <c r="R329" s="286"/>
      <c r="S329" s="286"/>
      <c r="T329" s="286"/>
      <c r="U329" s="286"/>
      <c r="V329" s="286"/>
      <c r="W329" s="286"/>
      <c r="X329" s="286"/>
      <c r="Y329" s="286"/>
      <c r="Z329" s="286"/>
      <c r="AA329" s="286"/>
      <c r="AB329" s="286"/>
      <c r="AC329" s="286"/>
      <c r="AD329" s="286"/>
      <c r="AE329" s="286"/>
      <c r="AF329" s="118"/>
      <c r="AG329" s="118"/>
      <c r="AH329" s="79"/>
    </row>
    <row r="330" spans="7:34" ht="15">
      <c r="G330" s="285"/>
      <c r="H330" s="285"/>
      <c r="I330" s="285"/>
      <c r="J330" s="162"/>
      <c r="K330" s="124"/>
      <c r="L330" s="124"/>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79"/>
    </row>
    <row r="331" spans="7:34" ht="15">
      <c r="G331" s="285"/>
      <c r="H331" s="285"/>
      <c r="I331" s="285"/>
      <c r="J331" s="162"/>
      <c r="K331" s="124"/>
      <c r="L331" s="124"/>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79"/>
    </row>
    <row r="332" spans="7:34" ht="15">
      <c r="G332" s="285"/>
      <c r="H332" s="285"/>
      <c r="I332" s="285"/>
      <c r="J332" s="162"/>
      <c r="K332" s="124"/>
      <c r="L332" s="124"/>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79"/>
    </row>
    <row r="333" spans="7:34" ht="15">
      <c r="G333" s="285"/>
      <c r="H333" s="285"/>
      <c r="I333" s="285"/>
      <c r="J333" s="162"/>
      <c r="K333" s="124"/>
      <c r="L333" s="124"/>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79"/>
    </row>
    <row r="334" spans="7:34" ht="15">
      <c r="G334" s="285"/>
      <c r="H334" s="285"/>
      <c r="I334" s="285"/>
      <c r="J334" s="162"/>
      <c r="K334" s="124"/>
      <c r="L334" s="124"/>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79"/>
    </row>
    <row r="335" spans="7:34" ht="15">
      <c r="G335" s="285"/>
      <c r="H335" s="285"/>
      <c r="I335" s="285"/>
      <c r="J335" s="162"/>
      <c r="K335" s="124"/>
      <c r="L335" s="124"/>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79"/>
    </row>
    <row r="336" spans="7:34" ht="15">
      <c r="G336" s="285"/>
      <c r="H336" s="285"/>
      <c r="I336" s="285"/>
      <c r="J336" s="162"/>
      <c r="K336" s="124"/>
      <c r="L336" s="124"/>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79"/>
    </row>
    <row r="337" spans="7:34" ht="15">
      <c r="G337" s="285"/>
      <c r="H337" s="285"/>
      <c r="I337" s="285"/>
      <c r="J337" s="162"/>
      <c r="K337" s="124"/>
      <c r="L337" s="124"/>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79"/>
    </row>
    <row r="338" spans="7:34" ht="15">
      <c r="G338" s="285"/>
      <c r="H338" s="285"/>
      <c r="I338" s="285"/>
      <c r="J338" s="162"/>
      <c r="K338" s="124"/>
      <c r="L338" s="287"/>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79"/>
    </row>
    <row r="339" spans="7:34" ht="15">
      <c r="G339" s="285"/>
      <c r="H339" s="285"/>
      <c r="I339" s="285"/>
      <c r="J339" s="162"/>
      <c r="K339" s="124"/>
      <c r="L339" s="287"/>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79"/>
    </row>
    <row r="340" spans="7:34" ht="15">
      <c r="G340" s="285"/>
      <c r="H340" s="285"/>
      <c r="I340" s="285"/>
      <c r="J340" s="162"/>
      <c r="K340" s="124"/>
      <c r="L340" s="124"/>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79"/>
    </row>
    <row r="341" spans="7:34" ht="15">
      <c r="G341" s="285"/>
      <c r="H341" s="285"/>
      <c r="I341" s="285"/>
      <c r="J341" s="162"/>
      <c r="K341" s="124"/>
      <c r="L341" s="124"/>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79"/>
    </row>
    <row r="342" spans="7:34" ht="15">
      <c r="G342" s="285"/>
      <c r="H342" s="285"/>
      <c r="I342" s="285"/>
      <c r="J342" s="162"/>
      <c r="K342" s="124"/>
      <c r="L342" s="124"/>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79"/>
    </row>
    <row r="343" spans="7:34" ht="15">
      <c r="G343" s="285"/>
      <c r="H343" s="285"/>
      <c r="I343" s="285"/>
      <c r="J343" s="162"/>
      <c r="K343" s="124"/>
      <c r="L343" s="124"/>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79"/>
    </row>
    <row r="344" spans="7:34" ht="15">
      <c r="G344" s="285"/>
      <c r="H344" s="285"/>
      <c r="I344" s="285"/>
      <c r="J344" s="162"/>
      <c r="K344" s="124"/>
      <c r="L344" s="124"/>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79"/>
    </row>
    <row r="345" spans="7:34" ht="15">
      <c r="G345" s="285"/>
      <c r="H345" s="285"/>
      <c r="I345" s="285"/>
      <c r="J345" s="162"/>
      <c r="K345" s="124"/>
      <c r="L345" s="124"/>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79"/>
    </row>
    <row r="346" spans="7:34" ht="15">
      <c r="G346" s="285"/>
      <c r="H346" s="285"/>
      <c r="I346" s="285"/>
      <c r="J346" s="162"/>
      <c r="K346" s="124"/>
      <c r="L346" s="124"/>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79"/>
    </row>
    <row r="347" spans="7:34" ht="15">
      <c r="G347" s="285"/>
      <c r="H347" s="285"/>
      <c r="I347" s="285"/>
      <c r="J347" s="162"/>
      <c r="K347" s="124"/>
      <c r="L347" s="124"/>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79"/>
    </row>
    <row r="348" spans="7:34" ht="15">
      <c r="G348" s="285"/>
      <c r="H348" s="285"/>
      <c r="I348" s="285"/>
      <c r="J348" s="162"/>
      <c r="K348" s="124"/>
      <c r="L348" s="124"/>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79"/>
    </row>
    <row r="349" spans="7:34" ht="15">
      <c r="G349" s="285"/>
      <c r="H349" s="285"/>
      <c r="I349" s="285"/>
      <c r="J349" s="162"/>
      <c r="K349" s="124"/>
      <c r="L349" s="124"/>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79"/>
    </row>
    <row r="350" spans="7:34" ht="15">
      <c r="G350" s="285"/>
      <c r="H350" s="285"/>
      <c r="I350" s="285"/>
      <c r="J350" s="79"/>
      <c r="K350" s="79"/>
      <c r="L350" s="124"/>
      <c r="M350" s="124"/>
      <c r="N350" s="124"/>
      <c r="O350" s="124"/>
      <c r="P350" s="124"/>
      <c r="Q350" s="124"/>
      <c r="R350" s="124"/>
      <c r="S350" s="124"/>
      <c r="T350" s="124"/>
      <c r="U350" s="124"/>
      <c r="V350" s="124"/>
      <c r="W350" s="124"/>
      <c r="X350" s="124"/>
      <c r="Y350" s="124"/>
      <c r="Z350" s="124"/>
      <c r="AA350" s="124"/>
      <c r="AB350" s="124"/>
      <c r="AC350" s="124"/>
      <c r="AD350" s="124"/>
      <c r="AE350" s="124"/>
      <c r="AF350" s="79"/>
      <c r="AG350" s="79"/>
      <c r="AH350" s="79"/>
    </row>
    <row r="351" spans="7:34" ht="15.75">
      <c r="G351" s="285"/>
      <c r="H351" s="285"/>
      <c r="I351" s="285"/>
      <c r="J351" s="79"/>
      <c r="K351" s="79"/>
      <c r="L351" s="124"/>
      <c r="M351" s="286"/>
      <c r="N351" s="286"/>
      <c r="O351" s="286"/>
      <c r="P351" s="286"/>
      <c r="Q351" s="286"/>
      <c r="R351" s="286"/>
      <c r="S351" s="286"/>
      <c r="T351" s="286"/>
      <c r="U351" s="286"/>
      <c r="V351" s="286"/>
      <c r="W351" s="286"/>
      <c r="X351" s="286"/>
      <c r="Y351" s="286"/>
      <c r="Z351" s="286"/>
      <c r="AA351" s="286"/>
      <c r="AB351" s="286"/>
      <c r="AC351" s="286"/>
      <c r="AD351" s="286"/>
      <c r="AE351" s="286"/>
      <c r="AF351" s="118"/>
      <c r="AG351" s="118"/>
      <c r="AH351" s="79"/>
    </row>
    <row r="352" spans="7:34" ht="15">
      <c r="G352" s="285"/>
      <c r="H352" s="285"/>
      <c r="I352" s="285"/>
      <c r="J352" s="162"/>
      <c r="K352" s="124"/>
      <c r="L352" s="124"/>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79"/>
    </row>
    <row r="353" spans="7:34" ht="15">
      <c r="G353" s="285"/>
      <c r="H353" s="285"/>
      <c r="I353" s="285"/>
      <c r="J353" s="162"/>
      <c r="K353" s="124"/>
      <c r="L353" s="124"/>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79"/>
    </row>
    <row r="354" spans="7:34" ht="15">
      <c r="G354" s="285"/>
      <c r="H354" s="285"/>
      <c r="I354" s="285"/>
      <c r="J354" s="162"/>
      <c r="K354" s="124"/>
      <c r="L354" s="124"/>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79"/>
    </row>
    <row r="355" spans="7:34" ht="15">
      <c r="G355" s="285"/>
      <c r="H355" s="285"/>
      <c r="I355" s="285"/>
      <c r="J355" s="162"/>
      <c r="K355" s="124"/>
      <c r="L355" s="124"/>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79"/>
    </row>
    <row r="356" spans="7:34" ht="15">
      <c r="G356" s="285"/>
      <c r="H356" s="285"/>
      <c r="I356" s="285"/>
      <c r="J356" s="162"/>
      <c r="K356" s="124"/>
      <c r="L356" s="124"/>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79"/>
    </row>
    <row r="357" spans="7:34" ht="15">
      <c r="G357" s="285"/>
      <c r="H357" s="285"/>
      <c r="I357" s="285"/>
      <c r="J357" s="162"/>
      <c r="K357" s="124"/>
      <c r="L357" s="124"/>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79"/>
    </row>
    <row r="358" spans="7:34" ht="15">
      <c r="G358" s="285"/>
      <c r="H358" s="285"/>
      <c r="I358" s="285"/>
      <c r="J358" s="162"/>
      <c r="K358" s="124"/>
      <c r="L358" s="124"/>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79"/>
    </row>
    <row r="359" spans="7:34" ht="15">
      <c r="G359" s="285"/>
      <c r="H359" s="285"/>
      <c r="I359" s="285"/>
      <c r="J359" s="162"/>
      <c r="K359" s="124"/>
      <c r="L359" s="124"/>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79"/>
    </row>
    <row r="360" spans="7:34" ht="15">
      <c r="G360" s="285"/>
      <c r="H360" s="285"/>
      <c r="I360" s="285"/>
      <c r="J360" s="162"/>
      <c r="K360" s="124"/>
      <c r="L360" s="287"/>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79"/>
    </row>
    <row r="361" spans="7:34" ht="15">
      <c r="G361" s="285"/>
      <c r="H361" s="285"/>
      <c r="I361" s="285"/>
      <c r="J361" s="162"/>
      <c r="K361" s="124"/>
      <c r="L361" s="287"/>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79"/>
    </row>
    <row r="362" spans="7:34" ht="15">
      <c r="G362" s="285"/>
      <c r="H362" s="285"/>
      <c r="I362" s="285"/>
      <c r="J362" s="162"/>
      <c r="K362" s="124"/>
      <c r="L362" s="124"/>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79"/>
    </row>
    <row r="363" spans="7:34" ht="15">
      <c r="G363" s="285"/>
      <c r="H363" s="285"/>
      <c r="I363" s="285"/>
      <c r="J363" s="162"/>
      <c r="K363" s="124"/>
      <c r="L363" s="124"/>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79"/>
    </row>
    <row r="364" spans="7:34" ht="15">
      <c r="G364" s="285"/>
      <c r="H364" s="285"/>
      <c r="I364" s="285"/>
      <c r="J364" s="162"/>
      <c r="K364" s="124"/>
      <c r="L364" s="124"/>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79"/>
    </row>
    <row r="365" spans="7:34" ht="15">
      <c r="G365" s="285"/>
      <c r="H365" s="285"/>
      <c r="I365" s="285"/>
      <c r="J365" s="162"/>
      <c r="K365" s="124"/>
      <c r="L365" s="124"/>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79"/>
    </row>
    <row r="366" spans="7:34" ht="15">
      <c r="G366" s="285"/>
      <c r="H366" s="285"/>
      <c r="I366" s="285"/>
      <c r="J366" s="162"/>
      <c r="K366" s="124"/>
      <c r="L366" s="124"/>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79"/>
    </row>
    <row r="367" spans="7:34" ht="15">
      <c r="G367" s="285"/>
      <c r="H367" s="285"/>
      <c r="I367" s="285"/>
      <c r="J367" s="162"/>
      <c r="K367" s="124"/>
      <c r="L367" s="124"/>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79"/>
    </row>
    <row r="368" spans="7:34" ht="15">
      <c r="G368" s="285"/>
      <c r="H368" s="285"/>
      <c r="I368" s="285"/>
      <c r="J368" s="162"/>
      <c r="K368" s="124"/>
      <c r="L368" s="124"/>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79"/>
    </row>
    <row r="369" spans="7:34" ht="15">
      <c r="G369" s="285"/>
      <c r="H369" s="285"/>
      <c r="I369" s="285"/>
      <c r="J369" s="162"/>
      <c r="K369" s="124"/>
      <c r="L369" s="124"/>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79"/>
    </row>
    <row r="370" spans="7:34" ht="15">
      <c r="G370" s="285"/>
      <c r="H370" s="285"/>
      <c r="I370" s="285"/>
      <c r="J370" s="162"/>
      <c r="K370" s="124"/>
      <c r="L370" s="124"/>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79"/>
    </row>
    <row r="371" spans="7:34" ht="15">
      <c r="G371" s="285"/>
      <c r="H371" s="285"/>
      <c r="I371" s="285"/>
      <c r="J371" s="162"/>
      <c r="K371" s="124"/>
      <c r="L371" s="124"/>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79"/>
    </row>
    <row r="372" spans="7:34" ht="15">
      <c r="G372" s="285"/>
      <c r="H372" s="285"/>
      <c r="I372" s="285"/>
      <c r="J372" s="79"/>
      <c r="K372" s="79"/>
      <c r="L372" s="124"/>
      <c r="M372" s="124"/>
      <c r="N372" s="124"/>
      <c r="O372" s="124"/>
      <c r="P372" s="124"/>
      <c r="Q372" s="124"/>
      <c r="R372" s="124"/>
      <c r="S372" s="124"/>
      <c r="T372" s="124"/>
      <c r="U372" s="124"/>
      <c r="V372" s="124"/>
      <c r="W372" s="124"/>
      <c r="X372" s="124"/>
      <c r="Y372" s="124"/>
      <c r="Z372" s="124"/>
      <c r="AA372" s="124"/>
      <c r="AB372" s="124"/>
      <c r="AC372" s="124"/>
      <c r="AD372" s="124"/>
      <c r="AE372" s="124"/>
      <c r="AF372" s="79"/>
      <c r="AG372" s="79"/>
      <c r="AH372" s="79"/>
    </row>
    <row r="373" spans="7:34" ht="15.75">
      <c r="G373" s="285"/>
      <c r="H373" s="285"/>
      <c r="I373" s="285"/>
      <c r="J373" s="79"/>
      <c r="K373" s="79"/>
      <c r="L373" s="124"/>
      <c r="M373" s="286"/>
      <c r="N373" s="286"/>
      <c r="O373" s="286"/>
      <c r="P373" s="286"/>
      <c r="Q373" s="286"/>
      <c r="R373" s="286"/>
      <c r="S373" s="286"/>
      <c r="T373" s="286"/>
      <c r="U373" s="286"/>
      <c r="V373" s="286"/>
      <c r="W373" s="286"/>
      <c r="X373" s="286"/>
      <c r="Y373" s="286"/>
      <c r="Z373" s="286"/>
      <c r="AA373" s="286"/>
      <c r="AB373" s="286"/>
      <c r="AC373" s="286"/>
      <c r="AD373" s="286"/>
      <c r="AE373" s="286"/>
      <c r="AF373" s="118"/>
      <c r="AG373" s="118"/>
      <c r="AH373" s="79"/>
    </row>
    <row r="374" spans="7:34" ht="15">
      <c r="G374" s="285"/>
      <c r="H374" s="285"/>
      <c r="I374" s="285"/>
      <c r="J374" s="162"/>
      <c r="K374" s="124"/>
      <c r="L374" s="124"/>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79"/>
    </row>
    <row r="375" spans="7:34" ht="15">
      <c r="G375" s="285"/>
      <c r="H375" s="285"/>
      <c r="I375" s="285"/>
      <c r="J375" s="162"/>
      <c r="K375" s="124"/>
      <c r="L375" s="124"/>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79"/>
    </row>
    <row r="376" spans="7:34" ht="15">
      <c r="G376" s="285"/>
      <c r="H376" s="285"/>
      <c r="I376" s="285"/>
      <c r="J376" s="162"/>
      <c r="K376" s="124"/>
      <c r="L376" s="124"/>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79"/>
    </row>
    <row r="377" spans="7:34" ht="15">
      <c r="G377" s="285"/>
      <c r="H377" s="285"/>
      <c r="I377" s="285"/>
      <c r="J377" s="162"/>
      <c r="K377" s="124"/>
      <c r="L377" s="124"/>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79"/>
    </row>
    <row r="378" spans="7:34" ht="15">
      <c r="G378" s="285"/>
      <c r="H378" s="285"/>
      <c r="I378" s="285"/>
      <c r="J378" s="162"/>
      <c r="K378" s="124"/>
      <c r="L378" s="124"/>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79"/>
    </row>
    <row r="379" spans="7:34" ht="15">
      <c r="G379" s="285"/>
      <c r="H379" s="285"/>
      <c r="I379" s="285"/>
      <c r="J379" s="162"/>
      <c r="K379" s="124"/>
      <c r="L379" s="124"/>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79"/>
    </row>
    <row r="380" spans="7:34" ht="15">
      <c r="G380" s="285"/>
      <c r="H380" s="285"/>
      <c r="I380" s="285"/>
      <c r="J380" s="162"/>
      <c r="K380" s="124"/>
      <c r="L380" s="124"/>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79"/>
    </row>
    <row r="381" spans="7:34" ht="15">
      <c r="G381" s="285"/>
      <c r="H381" s="285"/>
      <c r="I381" s="285"/>
      <c r="J381" s="162"/>
      <c r="K381" s="124"/>
      <c r="L381" s="124"/>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79"/>
    </row>
    <row r="382" spans="7:34" ht="15">
      <c r="G382" s="285"/>
      <c r="H382" s="285"/>
      <c r="I382" s="285"/>
      <c r="J382" s="162"/>
      <c r="K382" s="124"/>
      <c r="L382" s="287"/>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79"/>
    </row>
    <row r="383" spans="7:34" ht="15">
      <c r="G383" s="285"/>
      <c r="H383" s="285"/>
      <c r="I383" s="285"/>
      <c r="J383" s="162"/>
      <c r="K383" s="124"/>
      <c r="L383" s="287"/>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79"/>
    </row>
    <row r="384" spans="7:34" ht="15">
      <c r="G384" s="285"/>
      <c r="H384" s="285"/>
      <c r="I384" s="285"/>
      <c r="J384" s="162"/>
      <c r="K384" s="124"/>
      <c r="L384" s="124"/>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79"/>
    </row>
    <row r="385" spans="7:34" ht="15">
      <c r="G385" s="285"/>
      <c r="H385" s="285"/>
      <c r="I385" s="285"/>
      <c r="J385" s="162"/>
      <c r="K385" s="124"/>
      <c r="L385" s="124"/>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79"/>
    </row>
    <row r="386" spans="7:34" ht="15">
      <c r="G386" s="285"/>
      <c r="H386" s="285"/>
      <c r="I386" s="285"/>
      <c r="J386" s="162"/>
      <c r="K386" s="124"/>
      <c r="L386" s="124"/>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79"/>
    </row>
    <row r="387" spans="7:34" ht="15">
      <c r="G387" s="285"/>
      <c r="H387" s="285"/>
      <c r="I387" s="285"/>
      <c r="J387" s="162"/>
      <c r="K387" s="124"/>
      <c r="L387" s="124"/>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79"/>
    </row>
    <row r="388" spans="7:34" ht="15">
      <c r="G388" s="285"/>
      <c r="H388" s="285"/>
      <c r="I388" s="285"/>
      <c r="J388" s="162"/>
      <c r="K388" s="124"/>
      <c r="L388" s="124"/>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79"/>
    </row>
    <row r="389" spans="7:34" ht="15">
      <c r="G389" s="285"/>
      <c r="H389" s="285"/>
      <c r="I389" s="285"/>
      <c r="J389" s="162"/>
      <c r="K389" s="124"/>
      <c r="L389" s="124"/>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79"/>
    </row>
    <row r="390" spans="7:34" ht="15">
      <c r="G390" s="285"/>
      <c r="H390" s="285"/>
      <c r="I390" s="285"/>
      <c r="J390" s="162"/>
      <c r="K390" s="124"/>
      <c r="L390" s="124"/>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79"/>
    </row>
    <row r="391" spans="7:34" ht="15">
      <c r="G391" s="285"/>
      <c r="H391" s="285"/>
      <c r="I391" s="285"/>
      <c r="J391" s="162"/>
      <c r="K391" s="124"/>
      <c r="L391" s="124"/>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79"/>
    </row>
    <row r="392" spans="7:34" ht="15">
      <c r="G392" s="285"/>
      <c r="H392" s="285"/>
      <c r="I392" s="285"/>
      <c r="J392" s="162"/>
      <c r="K392" s="124"/>
      <c r="L392" s="124"/>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79"/>
    </row>
    <row r="393" spans="7:34" ht="15">
      <c r="G393" s="285"/>
      <c r="H393" s="285"/>
      <c r="I393" s="285"/>
      <c r="J393" s="162"/>
      <c r="K393" s="124"/>
      <c r="L393" s="124"/>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79"/>
    </row>
    <row r="394" spans="7:34" ht="15">
      <c r="G394" s="285"/>
      <c r="H394" s="285"/>
      <c r="I394" s="285"/>
      <c r="J394" s="79"/>
      <c r="K394" s="79"/>
      <c r="L394" s="124"/>
      <c r="M394" s="124"/>
      <c r="N394" s="124"/>
      <c r="O394" s="124"/>
      <c r="P394" s="124"/>
      <c r="Q394" s="124"/>
      <c r="R394" s="124"/>
      <c r="S394" s="124"/>
      <c r="T394" s="124"/>
      <c r="U394" s="124"/>
      <c r="V394" s="124"/>
      <c r="W394" s="124"/>
      <c r="X394" s="124"/>
      <c r="Y394" s="124"/>
      <c r="Z394" s="124"/>
      <c r="AA394" s="124"/>
      <c r="AB394" s="124"/>
      <c r="AC394" s="124"/>
      <c r="AD394" s="124"/>
      <c r="AE394" s="124"/>
      <c r="AF394" s="79"/>
      <c r="AG394" s="79"/>
      <c r="AH394" s="79"/>
    </row>
    <row r="395" spans="7:34" ht="15.75">
      <c r="G395" s="285"/>
      <c r="H395" s="285"/>
      <c r="I395" s="285"/>
      <c r="J395" s="79"/>
      <c r="K395" s="79"/>
      <c r="L395" s="124"/>
      <c r="M395" s="286"/>
      <c r="N395" s="286"/>
      <c r="O395" s="286"/>
      <c r="P395" s="286"/>
      <c r="Q395" s="286"/>
      <c r="R395" s="286"/>
      <c r="S395" s="286"/>
      <c r="T395" s="286"/>
      <c r="U395" s="286"/>
      <c r="V395" s="286"/>
      <c r="W395" s="286"/>
      <c r="X395" s="286"/>
      <c r="Y395" s="286"/>
      <c r="Z395" s="286"/>
      <c r="AA395" s="286"/>
      <c r="AB395" s="286"/>
      <c r="AC395" s="286"/>
      <c r="AD395" s="286"/>
      <c r="AE395" s="286"/>
      <c r="AF395" s="118"/>
      <c r="AG395" s="118"/>
      <c r="AH395" s="79"/>
    </row>
    <row r="396" spans="7:34" ht="15">
      <c r="G396" s="285"/>
      <c r="H396" s="285"/>
      <c r="I396" s="285"/>
      <c r="J396" s="162"/>
      <c r="K396" s="124"/>
      <c r="L396" s="124"/>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79"/>
    </row>
    <row r="397" spans="7:34" ht="15">
      <c r="G397" s="285"/>
      <c r="H397" s="285"/>
      <c r="I397" s="285"/>
      <c r="J397" s="162"/>
      <c r="K397" s="124"/>
      <c r="L397" s="124"/>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79"/>
    </row>
    <row r="398" spans="7:34" ht="15">
      <c r="G398" s="285"/>
      <c r="H398" s="285"/>
      <c r="I398" s="285"/>
      <c r="J398" s="162"/>
      <c r="K398" s="124"/>
      <c r="L398" s="124"/>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79"/>
    </row>
    <row r="399" spans="7:34" ht="15">
      <c r="G399" s="285"/>
      <c r="H399" s="285"/>
      <c r="I399" s="285"/>
      <c r="J399" s="162"/>
      <c r="K399" s="124"/>
      <c r="L399" s="124"/>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79"/>
    </row>
    <row r="400" spans="7:34" ht="15">
      <c r="G400" s="285"/>
      <c r="H400" s="285"/>
      <c r="I400" s="285"/>
      <c r="J400" s="162"/>
      <c r="K400" s="124"/>
      <c r="L400" s="124"/>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79"/>
    </row>
    <row r="401" spans="7:34" ht="15">
      <c r="G401" s="285"/>
      <c r="H401" s="285"/>
      <c r="I401" s="285"/>
      <c r="J401" s="162"/>
      <c r="K401" s="124"/>
      <c r="L401" s="124"/>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79"/>
    </row>
    <row r="402" spans="7:34" ht="15">
      <c r="G402" s="285"/>
      <c r="H402" s="285"/>
      <c r="I402" s="285"/>
      <c r="J402" s="162"/>
      <c r="K402" s="124"/>
      <c r="L402" s="124"/>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79"/>
    </row>
    <row r="403" spans="7:34" ht="15">
      <c r="G403" s="285"/>
      <c r="H403" s="285"/>
      <c r="I403" s="285"/>
      <c r="J403" s="162"/>
      <c r="K403" s="124"/>
      <c r="L403" s="124"/>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79"/>
    </row>
    <row r="404" spans="7:34" ht="15">
      <c r="G404" s="285"/>
      <c r="H404" s="285"/>
      <c r="I404" s="285"/>
      <c r="J404" s="162"/>
      <c r="K404" s="124"/>
      <c r="L404" s="287"/>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79"/>
    </row>
    <row r="405" spans="7:34" ht="15">
      <c r="G405" s="285"/>
      <c r="H405" s="285"/>
      <c r="I405" s="285"/>
      <c r="J405" s="162"/>
      <c r="K405" s="124"/>
      <c r="L405" s="287"/>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79"/>
    </row>
    <row r="406" spans="7:34" ht="15">
      <c r="G406" s="285"/>
      <c r="H406" s="285"/>
      <c r="I406" s="285"/>
      <c r="J406" s="162"/>
      <c r="K406" s="124"/>
      <c r="L406" s="124"/>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79"/>
    </row>
    <row r="407" spans="7:34" ht="15">
      <c r="G407" s="285"/>
      <c r="H407" s="285"/>
      <c r="I407" s="285"/>
      <c r="J407" s="162"/>
      <c r="K407" s="124"/>
      <c r="L407" s="124"/>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79"/>
    </row>
    <row r="408" spans="7:34" ht="15">
      <c r="G408" s="285"/>
      <c r="H408" s="285"/>
      <c r="I408" s="285"/>
      <c r="J408" s="162"/>
      <c r="K408" s="124"/>
      <c r="L408" s="124"/>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79"/>
    </row>
    <row r="409" spans="7:34" ht="15">
      <c r="G409" s="285"/>
      <c r="H409" s="285"/>
      <c r="I409" s="285"/>
      <c r="J409" s="162"/>
      <c r="K409" s="124"/>
      <c r="L409" s="124"/>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79"/>
    </row>
    <row r="410" spans="7:34" ht="15">
      <c r="G410" s="285"/>
      <c r="H410" s="285"/>
      <c r="I410" s="285"/>
      <c r="J410" s="162"/>
      <c r="K410" s="124"/>
      <c r="L410" s="124"/>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79"/>
    </row>
    <row r="411" spans="7:34" ht="15">
      <c r="G411" s="285"/>
      <c r="H411" s="285"/>
      <c r="I411" s="285"/>
      <c r="J411" s="162"/>
      <c r="K411" s="124"/>
      <c r="L411" s="124"/>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79"/>
    </row>
    <row r="412" spans="7:34" ht="15">
      <c r="G412" s="285"/>
      <c r="H412" s="285"/>
      <c r="I412" s="285"/>
      <c r="J412" s="162"/>
      <c r="K412" s="124"/>
      <c r="L412" s="124"/>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79"/>
    </row>
    <row r="413" spans="7:34" ht="15">
      <c r="G413" s="285"/>
      <c r="H413" s="285"/>
      <c r="I413" s="285"/>
      <c r="J413" s="162"/>
      <c r="K413" s="124"/>
      <c r="L413" s="124"/>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79"/>
    </row>
    <row r="414" spans="7:34" ht="15">
      <c r="G414" s="285"/>
      <c r="H414" s="285"/>
      <c r="I414" s="285"/>
      <c r="J414" s="162"/>
      <c r="K414" s="124"/>
      <c r="L414" s="124"/>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79"/>
    </row>
    <row r="415" spans="7:34" ht="15">
      <c r="G415" s="285"/>
      <c r="H415" s="285"/>
      <c r="I415" s="285"/>
      <c r="J415" s="162"/>
      <c r="K415" s="124"/>
      <c r="L415" s="124"/>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79"/>
    </row>
    <row r="416" spans="7:34" ht="15">
      <c r="G416" s="285"/>
      <c r="H416" s="285"/>
      <c r="I416" s="285"/>
      <c r="J416" s="79"/>
      <c r="K416" s="79"/>
      <c r="L416" s="124"/>
      <c r="M416" s="124"/>
      <c r="N416" s="124"/>
      <c r="O416" s="124"/>
      <c r="P416" s="124"/>
      <c r="Q416" s="124"/>
      <c r="R416" s="124"/>
      <c r="S416" s="124"/>
      <c r="T416" s="124"/>
      <c r="U416" s="124"/>
      <c r="V416" s="124"/>
      <c r="W416" s="124"/>
      <c r="X416" s="124"/>
      <c r="Y416" s="124"/>
      <c r="Z416" s="124"/>
      <c r="AA416" s="124"/>
      <c r="AB416" s="124"/>
      <c r="AC416" s="124"/>
      <c r="AD416" s="124"/>
      <c r="AE416" s="124"/>
      <c r="AF416" s="79"/>
      <c r="AG416" s="79"/>
      <c r="AH416" s="79"/>
    </row>
    <row r="417" spans="7:34" ht="15.75">
      <c r="G417" s="285"/>
      <c r="H417" s="285"/>
      <c r="I417" s="285"/>
      <c r="J417" s="79"/>
      <c r="K417" s="79"/>
      <c r="L417" s="124"/>
      <c r="M417" s="286"/>
      <c r="N417" s="286"/>
      <c r="O417" s="286"/>
      <c r="P417" s="286"/>
      <c r="Q417" s="286"/>
      <c r="R417" s="286"/>
      <c r="S417" s="286"/>
      <c r="T417" s="286"/>
      <c r="U417" s="286"/>
      <c r="V417" s="286"/>
      <c r="W417" s="286"/>
      <c r="X417" s="286"/>
      <c r="Y417" s="286"/>
      <c r="Z417" s="286"/>
      <c r="AA417" s="286"/>
      <c r="AB417" s="286"/>
      <c r="AC417" s="286"/>
      <c r="AD417" s="286"/>
      <c r="AE417" s="286"/>
      <c r="AF417" s="118"/>
      <c r="AG417" s="118"/>
      <c r="AH417" s="79"/>
    </row>
    <row r="418" spans="7:34" ht="15">
      <c r="G418" s="285"/>
      <c r="H418" s="285"/>
      <c r="I418" s="285"/>
      <c r="J418" s="162"/>
      <c r="K418" s="124"/>
      <c r="L418" s="124"/>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79"/>
    </row>
    <row r="419" spans="7:34" ht="15">
      <c r="G419" s="285"/>
      <c r="H419" s="285"/>
      <c r="I419" s="285"/>
      <c r="J419" s="162"/>
      <c r="K419" s="124"/>
      <c r="L419" s="124"/>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79"/>
    </row>
    <row r="420" spans="7:34" ht="15">
      <c r="G420" s="285"/>
      <c r="H420" s="285"/>
      <c r="I420" s="285"/>
      <c r="J420" s="162"/>
      <c r="K420" s="124"/>
      <c r="L420" s="124"/>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79"/>
    </row>
    <row r="421" spans="7:34" ht="15">
      <c r="G421" s="285"/>
      <c r="H421" s="285"/>
      <c r="I421" s="285"/>
      <c r="J421" s="162"/>
      <c r="K421" s="124"/>
      <c r="L421" s="124"/>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79"/>
    </row>
    <row r="422" spans="7:34" ht="15">
      <c r="G422" s="285"/>
      <c r="H422" s="285"/>
      <c r="I422" s="285"/>
      <c r="J422" s="162"/>
      <c r="K422" s="124"/>
      <c r="L422" s="124"/>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79"/>
    </row>
    <row r="423" spans="7:34" ht="15">
      <c r="G423" s="285"/>
      <c r="H423" s="285"/>
      <c r="I423" s="285"/>
      <c r="J423" s="162"/>
      <c r="K423" s="124"/>
      <c r="L423" s="124"/>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79"/>
    </row>
    <row r="424" spans="7:34" ht="15">
      <c r="G424" s="285"/>
      <c r="H424" s="285"/>
      <c r="I424" s="285"/>
      <c r="J424" s="162"/>
      <c r="K424" s="124"/>
      <c r="L424" s="124"/>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79"/>
    </row>
    <row r="425" spans="7:34" ht="15">
      <c r="G425" s="285"/>
      <c r="H425" s="285"/>
      <c r="I425" s="285"/>
      <c r="J425" s="162"/>
      <c r="K425" s="124"/>
      <c r="L425" s="124"/>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79"/>
    </row>
    <row r="426" spans="7:34" ht="15">
      <c r="G426" s="285"/>
      <c r="H426" s="285"/>
      <c r="I426" s="285"/>
      <c r="J426" s="162"/>
      <c r="K426" s="124"/>
      <c r="L426" s="287"/>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79"/>
    </row>
    <row r="427" spans="7:34" ht="15">
      <c r="G427" s="285"/>
      <c r="H427" s="285"/>
      <c r="I427" s="285"/>
      <c r="J427" s="162"/>
      <c r="K427" s="124"/>
      <c r="L427" s="287"/>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79"/>
    </row>
    <row r="428" spans="7:34" ht="15">
      <c r="G428" s="285"/>
      <c r="H428" s="285"/>
      <c r="I428" s="285"/>
      <c r="J428" s="162"/>
      <c r="K428" s="124"/>
      <c r="L428" s="124"/>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79"/>
    </row>
    <row r="429" spans="7:34" ht="15">
      <c r="G429" s="285"/>
      <c r="H429" s="285"/>
      <c r="I429" s="285"/>
      <c r="J429" s="162"/>
      <c r="K429" s="124"/>
      <c r="L429" s="124"/>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79"/>
    </row>
    <row r="430" spans="7:34" ht="15">
      <c r="G430" s="285"/>
      <c r="H430" s="285"/>
      <c r="I430" s="285"/>
      <c r="J430" s="162"/>
      <c r="K430" s="124"/>
      <c r="L430" s="124"/>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79"/>
    </row>
    <row r="431" spans="7:34" ht="15">
      <c r="G431" s="285"/>
      <c r="H431" s="285"/>
      <c r="I431" s="285"/>
      <c r="J431" s="162"/>
      <c r="K431" s="124"/>
      <c r="L431" s="124"/>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79"/>
    </row>
    <row r="432" spans="7:34" ht="15">
      <c r="G432" s="285"/>
      <c r="H432" s="285"/>
      <c r="I432" s="285"/>
      <c r="J432" s="162"/>
      <c r="K432" s="124"/>
      <c r="L432" s="124"/>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79"/>
    </row>
    <row r="433" spans="7:34" ht="15">
      <c r="G433" s="285"/>
      <c r="H433" s="285"/>
      <c r="I433" s="285"/>
      <c r="J433" s="162"/>
      <c r="K433" s="124"/>
      <c r="L433" s="124"/>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79"/>
    </row>
    <row r="434" spans="7:34" ht="15">
      <c r="G434" s="285"/>
      <c r="H434" s="285"/>
      <c r="I434" s="285"/>
      <c r="J434" s="162"/>
      <c r="K434" s="124"/>
      <c r="L434" s="124"/>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79"/>
    </row>
    <row r="435" spans="7:34" ht="15">
      <c r="G435" s="285"/>
      <c r="H435" s="285"/>
      <c r="I435" s="285"/>
      <c r="J435" s="162"/>
      <c r="K435" s="124"/>
      <c r="L435" s="124"/>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79"/>
    </row>
    <row r="436" spans="7:34" ht="15">
      <c r="G436" s="285"/>
      <c r="H436" s="285"/>
      <c r="I436" s="285"/>
      <c r="J436" s="162"/>
      <c r="K436" s="124"/>
      <c r="L436" s="124"/>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79"/>
    </row>
    <row r="437" spans="7:34" ht="15">
      <c r="G437" s="285"/>
      <c r="H437" s="285"/>
      <c r="I437" s="285"/>
      <c r="J437" s="162"/>
      <c r="K437" s="124"/>
      <c r="L437" s="124"/>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79"/>
    </row>
    <row r="438" spans="7:34" ht="15">
      <c r="G438" s="285"/>
      <c r="H438" s="285"/>
      <c r="I438" s="285"/>
      <c r="J438" s="79"/>
      <c r="K438" s="79"/>
      <c r="L438" s="124"/>
      <c r="M438" s="124"/>
      <c r="N438" s="124"/>
      <c r="O438" s="124"/>
      <c r="P438" s="124"/>
      <c r="Q438" s="124"/>
      <c r="R438" s="124"/>
      <c r="S438" s="124"/>
      <c r="T438" s="124"/>
      <c r="U438" s="124"/>
      <c r="V438" s="124"/>
      <c r="W438" s="124"/>
      <c r="X438" s="124"/>
      <c r="Y438" s="124"/>
      <c r="Z438" s="124"/>
      <c r="AA438" s="124"/>
      <c r="AB438" s="124"/>
      <c r="AC438" s="124"/>
      <c r="AD438" s="124"/>
      <c r="AE438" s="124"/>
      <c r="AF438" s="79"/>
      <c r="AG438" s="79"/>
      <c r="AH438" s="79"/>
    </row>
    <row r="439" spans="7:34" ht="15.75">
      <c r="G439" s="285"/>
      <c r="H439" s="285"/>
      <c r="I439" s="285"/>
      <c r="J439" s="79"/>
      <c r="K439" s="79"/>
      <c r="L439" s="124"/>
      <c r="M439" s="286"/>
      <c r="N439" s="286"/>
      <c r="O439" s="286"/>
      <c r="P439" s="286"/>
      <c r="Q439" s="286"/>
      <c r="R439" s="286"/>
      <c r="S439" s="286"/>
      <c r="T439" s="286"/>
      <c r="U439" s="286"/>
      <c r="V439" s="286"/>
      <c r="W439" s="286"/>
      <c r="X439" s="286"/>
      <c r="Y439" s="286"/>
      <c r="Z439" s="286"/>
      <c r="AA439" s="286"/>
      <c r="AB439" s="286"/>
      <c r="AC439" s="286"/>
      <c r="AD439" s="286"/>
      <c r="AE439" s="286"/>
      <c r="AF439" s="118"/>
      <c r="AG439" s="118"/>
      <c r="AH439" s="79"/>
    </row>
    <row r="440" spans="7:34" ht="15">
      <c r="G440" s="285"/>
      <c r="H440" s="285"/>
      <c r="I440" s="285"/>
      <c r="J440" s="162"/>
      <c r="K440" s="124"/>
      <c r="L440" s="124"/>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79"/>
    </row>
    <row r="441" spans="7:34" ht="15">
      <c r="G441" s="285"/>
      <c r="H441" s="285"/>
      <c r="I441" s="285"/>
      <c r="J441" s="162"/>
      <c r="K441" s="124"/>
      <c r="L441" s="124"/>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79"/>
    </row>
    <row r="442" spans="7:34" ht="15">
      <c r="G442" s="285"/>
      <c r="H442" s="285"/>
      <c r="I442" s="285"/>
      <c r="J442" s="162"/>
      <c r="K442" s="124"/>
      <c r="L442" s="124"/>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79"/>
    </row>
    <row r="443" spans="7:34" ht="15">
      <c r="G443" s="285"/>
      <c r="H443" s="285"/>
      <c r="I443" s="285"/>
      <c r="J443" s="162"/>
      <c r="K443" s="124"/>
      <c r="L443" s="124"/>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79"/>
    </row>
    <row r="444" spans="7:34" ht="15">
      <c r="G444" s="285"/>
      <c r="H444" s="285"/>
      <c r="I444" s="285"/>
      <c r="J444" s="162"/>
      <c r="K444" s="124"/>
      <c r="L444" s="124"/>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79"/>
    </row>
    <row r="445" spans="7:34" ht="15">
      <c r="G445" s="285"/>
      <c r="H445" s="285"/>
      <c r="I445" s="285"/>
      <c r="J445" s="162"/>
      <c r="K445" s="124"/>
      <c r="L445" s="124"/>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79"/>
    </row>
    <row r="446" spans="7:34" ht="15">
      <c r="G446" s="285"/>
      <c r="H446" s="285"/>
      <c r="I446" s="285"/>
      <c r="J446" s="162"/>
      <c r="K446" s="124"/>
      <c r="L446" s="124"/>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79"/>
    </row>
    <row r="447" spans="7:34" ht="15">
      <c r="G447" s="285"/>
      <c r="H447" s="285"/>
      <c r="I447" s="285"/>
      <c r="J447" s="162"/>
      <c r="K447" s="124"/>
      <c r="L447" s="124"/>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79"/>
    </row>
    <row r="448" spans="7:34" ht="15">
      <c r="G448" s="285"/>
      <c r="H448" s="285"/>
      <c r="I448" s="285"/>
      <c r="J448" s="162"/>
      <c r="K448" s="124"/>
      <c r="L448" s="287"/>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79"/>
    </row>
    <row r="449" spans="7:34" ht="15">
      <c r="G449" s="285"/>
      <c r="H449" s="285"/>
      <c r="I449" s="285"/>
      <c r="J449" s="162"/>
      <c r="K449" s="124"/>
      <c r="L449" s="287"/>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79"/>
    </row>
    <row r="450" spans="7:34" ht="15">
      <c r="G450" s="285"/>
      <c r="H450" s="285"/>
      <c r="I450" s="285"/>
      <c r="J450" s="162"/>
      <c r="K450" s="124"/>
      <c r="L450" s="124"/>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79"/>
    </row>
    <row r="451" spans="7:34" ht="15">
      <c r="G451" s="285"/>
      <c r="H451" s="285"/>
      <c r="I451" s="285"/>
      <c r="J451" s="162"/>
      <c r="K451" s="124"/>
      <c r="L451" s="124"/>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79"/>
    </row>
    <row r="452" spans="7:34" ht="15">
      <c r="G452" s="285"/>
      <c r="H452" s="285"/>
      <c r="I452" s="285"/>
      <c r="J452" s="162"/>
      <c r="K452" s="124"/>
      <c r="L452" s="124"/>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79"/>
    </row>
    <row r="453" spans="7:34" ht="15">
      <c r="G453" s="285"/>
      <c r="H453" s="285"/>
      <c r="I453" s="285"/>
      <c r="J453" s="162"/>
      <c r="K453" s="124"/>
      <c r="L453" s="124"/>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79"/>
    </row>
    <row r="454" spans="7:34" ht="15">
      <c r="G454" s="285"/>
      <c r="H454" s="285"/>
      <c r="I454" s="285"/>
      <c r="J454" s="162"/>
      <c r="K454" s="124"/>
      <c r="L454" s="124"/>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79"/>
    </row>
    <row r="455" spans="7:34" ht="15">
      <c r="G455" s="285"/>
      <c r="H455" s="285"/>
      <c r="I455" s="285"/>
      <c r="J455" s="162"/>
      <c r="K455" s="124"/>
      <c r="L455" s="124"/>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79"/>
    </row>
    <row r="456" spans="7:34" ht="15">
      <c r="G456" s="285"/>
      <c r="H456" s="285"/>
      <c r="I456" s="285"/>
      <c r="J456" s="162"/>
      <c r="K456" s="124"/>
      <c r="L456" s="124"/>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79"/>
    </row>
    <row r="457" spans="7:34" ht="15">
      <c r="G457" s="285"/>
      <c r="H457" s="285"/>
      <c r="I457" s="285"/>
      <c r="J457" s="162"/>
      <c r="K457" s="124"/>
      <c r="L457" s="124"/>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79"/>
    </row>
    <row r="458" spans="7:34" ht="15">
      <c r="G458" s="285"/>
      <c r="H458" s="285"/>
      <c r="I458" s="285"/>
      <c r="J458" s="162"/>
      <c r="K458" s="124"/>
      <c r="L458" s="124"/>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79"/>
    </row>
    <row r="459" spans="7:34" ht="15">
      <c r="G459" s="285"/>
      <c r="H459" s="285"/>
      <c r="I459" s="285"/>
      <c r="J459" s="162"/>
      <c r="K459" s="124"/>
      <c r="L459" s="124"/>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79"/>
    </row>
    <row r="460" spans="7:34" ht="15">
      <c r="G460" s="285"/>
      <c r="H460" s="285"/>
      <c r="I460" s="285"/>
      <c r="J460" s="79"/>
      <c r="K460" s="79"/>
      <c r="L460" s="124"/>
      <c r="M460" s="124"/>
      <c r="N460" s="124"/>
      <c r="O460" s="124"/>
      <c r="P460" s="124"/>
      <c r="Q460" s="124"/>
      <c r="R460" s="124"/>
      <c r="S460" s="124"/>
      <c r="T460" s="124"/>
      <c r="U460" s="124"/>
      <c r="V460" s="124"/>
      <c r="W460" s="124"/>
      <c r="X460" s="124"/>
      <c r="Y460" s="124"/>
      <c r="Z460" s="124"/>
      <c r="AA460" s="124"/>
      <c r="AB460" s="124"/>
      <c r="AC460" s="124"/>
      <c r="AD460" s="124"/>
      <c r="AE460" s="124"/>
      <c r="AF460" s="79"/>
      <c r="AG460" s="79"/>
      <c r="AH460" s="79"/>
    </row>
    <row r="461" spans="7:34" ht="15.75">
      <c r="G461" s="285"/>
      <c r="H461" s="285"/>
      <c r="I461" s="285"/>
      <c r="J461" s="79"/>
      <c r="K461" s="79"/>
      <c r="L461" s="124"/>
      <c r="M461" s="286"/>
      <c r="N461" s="286"/>
      <c r="O461" s="286"/>
      <c r="P461" s="286"/>
      <c r="Q461" s="286"/>
      <c r="R461" s="286"/>
      <c r="S461" s="286"/>
      <c r="T461" s="286"/>
      <c r="U461" s="286"/>
      <c r="V461" s="286"/>
      <c r="W461" s="286"/>
      <c r="X461" s="286"/>
      <c r="Y461" s="286"/>
      <c r="Z461" s="286"/>
      <c r="AA461" s="286"/>
      <c r="AB461" s="286"/>
      <c r="AC461" s="286"/>
      <c r="AD461" s="286"/>
      <c r="AE461" s="286"/>
      <c r="AF461" s="118"/>
      <c r="AG461" s="118"/>
      <c r="AH461" s="79"/>
    </row>
    <row r="462" spans="7:34" ht="15">
      <c r="G462" s="285"/>
      <c r="H462" s="285"/>
      <c r="I462" s="285"/>
      <c r="J462" s="162"/>
      <c r="K462" s="124"/>
      <c r="L462" s="124"/>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79"/>
    </row>
    <row r="463" spans="7:34" ht="15">
      <c r="G463" s="285"/>
      <c r="H463" s="285"/>
      <c r="I463" s="285"/>
      <c r="J463" s="162"/>
      <c r="K463" s="124"/>
      <c r="L463" s="124"/>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79"/>
    </row>
    <row r="464" spans="7:34" ht="15">
      <c r="G464" s="285"/>
      <c r="H464" s="285"/>
      <c r="I464" s="285"/>
      <c r="J464" s="162"/>
      <c r="K464" s="124"/>
      <c r="L464" s="124"/>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79"/>
    </row>
    <row r="465" spans="7:34" ht="15">
      <c r="G465" s="285"/>
      <c r="H465" s="285"/>
      <c r="I465" s="285"/>
      <c r="J465" s="162"/>
      <c r="K465" s="124"/>
      <c r="L465" s="124"/>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79"/>
    </row>
    <row r="466" spans="7:34" ht="15">
      <c r="G466" s="285"/>
      <c r="H466" s="285"/>
      <c r="I466" s="285"/>
      <c r="J466" s="162"/>
      <c r="K466" s="124"/>
      <c r="L466" s="124"/>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79"/>
    </row>
    <row r="467" spans="7:34" ht="15">
      <c r="G467" s="285"/>
      <c r="H467" s="285"/>
      <c r="I467" s="285"/>
      <c r="J467" s="162"/>
      <c r="K467" s="124"/>
      <c r="L467" s="124"/>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79"/>
    </row>
    <row r="468" spans="7:34" ht="15">
      <c r="G468" s="285"/>
      <c r="H468" s="285"/>
      <c r="I468" s="285"/>
      <c r="J468" s="162"/>
      <c r="K468" s="124"/>
      <c r="L468" s="124"/>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79"/>
    </row>
    <row r="469" spans="7:34" ht="15">
      <c r="G469" s="285"/>
      <c r="H469" s="285"/>
      <c r="I469" s="285"/>
      <c r="J469" s="162"/>
      <c r="K469" s="124"/>
      <c r="L469" s="124"/>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79"/>
    </row>
    <row r="470" spans="7:34" ht="15">
      <c r="G470" s="285"/>
      <c r="H470" s="285"/>
      <c r="I470" s="285"/>
      <c r="J470" s="162"/>
      <c r="K470" s="124"/>
      <c r="L470" s="287"/>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79"/>
    </row>
    <row r="471" spans="7:34" ht="15">
      <c r="G471" s="285"/>
      <c r="H471" s="285"/>
      <c r="I471" s="285"/>
      <c r="J471" s="162"/>
      <c r="K471" s="124"/>
      <c r="L471" s="287"/>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79"/>
    </row>
    <row r="472" spans="7:34" ht="15">
      <c r="G472" s="285"/>
      <c r="H472" s="285"/>
      <c r="I472" s="285"/>
      <c r="J472" s="162"/>
      <c r="K472" s="124"/>
      <c r="L472" s="124"/>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79"/>
    </row>
    <row r="473" spans="7:34" ht="15">
      <c r="G473" s="285"/>
      <c r="H473" s="285"/>
      <c r="I473" s="285"/>
      <c r="J473" s="162"/>
      <c r="K473" s="124"/>
      <c r="L473" s="124"/>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79"/>
    </row>
    <row r="474" spans="7:34" ht="15">
      <c r="G474" s="285"/>
      <c r="H474" s="285"/>
      <c r="I474" s="285"/>
      <c r="J474" s="162"/>
      <c r="K474" s="124"/>
      <c r="L474" s="124"/>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79"/>
    </row>
    <row r="475" spans="7:34" ht="15">
      <c r="G475" s="285"/>
      <c r="H475" s="285"/>
      <c r="I475" s="285"/>
      <c r="J475" s="162"/>
      <c r="K475" s="124"/>
      <c r="L475" s="124"/>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79"/>
    </row>
    <row r="476" spans="7:34" ht="15">
      <c r="G476" s="285"/>
      <c r="H476" s="285"/>
      <c r="I476" s="285"/>
      <c r="J476" s="162"/>
      <c r="K476" s="124"/>
      <c r="L476" s="124"/>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79"/>
    </row>
    <row r="477" spans="7:34" ht="15">
      <c r="G477" s="285"/>
      <c r="H477" s="285"/>
      <c r="I477" s="285"/>
      <c r="J477" s="162"/>
      <c r="K477" s="124"/>
      <c r="L477" s="124"/>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79"/>
    </row>
    <row r="478" spans="7:34" ht="15">
      <c r="G478" s="285"/>
      <c r="H478" s="285"/>
      <c r="I478" s="285"/>
      <c r="J478" s="162"/>
      <c r="K478" s="124"/>
      <c r="L478" s="124"/>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79"/>
    </row>
    <row r="479" spans="7:34" ht="15">
      <c r="G479" s="285"/>
      <c r="H479" s="285"/>
      <c r="I479" s="285"/>
      <c r="J479" s="162"/>
      <c r="K479" s="124"/>
      <c r="L479" s="124"/>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79"/>
    </row>
    <row r="480" spans="7:34" ht="15">
      <c r="G480" s="285"/>
      <c r="H480" s="285"/>
      <c r="I480" s="285"/>
      <c r="J480" s="162"/>
      <c r="K480" s="124"/>
      <c r="L480" s="124"/>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79"/>
    </row>
    <row r="481" spans="7:34" ht="15">
      <c r="G481" s="285"/>
      <c r="H481" s="285"/>
      <c r="I481" s="285"/>
      <c r="J481" s="162"/>
      <c r="K481" s="124"/>
      <c r="L481" s="124"/>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79"/>
    </row>
    <row r="482" spans="7:34" ht="15">
      <c r="G482" s="285"/>
      <c r="H482" s="285"/>
      <c r="I482" s="285"/>
      <c r="J482" s="79"/>
      <c r="K482" s="79"/>
      <c r="L482" s="124"/>
      <c r="M482" s="124"/>
      <c r="N482" s="124"/>
      <c r="O482" s="124"/>
      <c r="P482" s="124"/>
      <c r="Q482" s="124"/>
      <c r="R482" s="124"/>
      <c r="S482" s="124"/>
      <c r="T482" s="124"/>
      <c r="U482" s="124"/>
      <c r="V482" s="124"/>
      <c r="W482" s="124"/>
      <c r="X482" s="124"/>
      <c r="Y482" s="124"/>
      <c r="Z482" s="124"/>
      <c r="AA482" s="124"/>
      <c r="AB482" s="124"/>
      <c r="AC482" s="124"/>
      <c r="AD482" s="124"/>
      <c r="AE482" s="124"/>
      <c r="AF482" s="79"/>
      <c r="AG482" s="79"/>
      <c r="AH482" s="79"/>
    </row>
    <row r="483" spans="7:34" ht="15.75">
      <c r="G483" s="285"/>
      <c r="H483" s="285"/>
      <c r="I483" s="285"/>
      <c r="J483" s="79"/>
      <c r="K483" s="79"/>
      <c r="L483" s="124"/>
      <c r="M483" s="286"/>
      <c r="N483" s="286"/>
      <c r="O483" s="286"/>
      <c r="P483" s="286"/>
      <c r="Q483" s="286"/>
      <c r="R483" s="286"/>
      <c r="S483" s="286"/>
      <c r="T483" s="286"/>
      <c r="U483" s="286"/>
      <c r="V483" s="286"/>
      <c r="W483" s="286"/>
      <c r="X483" s="286"/>
      <c r="Y483" s="286"/>
      <c r="Z483" s="286"/>
      <c r="AA483" s="286"/>
      <c r="AB483" s="286"/>
      <c r="AC483" s="286"/>
      <c r="AD483" s="286"/>
      <c r="AE483" s="286"/>
      <c r="AF483" s="118"/>
      <c r="AG483" s="118"/>
      <c r="AH483" s="79"/>
    </row>
    <row r="484" spans="7:34" ht="15">
      <c r="G484" s="285"/>
      <c r="H484" s="285"/>
      <c r="I484" s="285"/>
      <c r="J484" s="162"/>
      <c r="K484" s="124"/>
      <c r="L484" s="124"/>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79"/>
    </row>
    <row r="485" spans="7:34" ht="15">
      <c r="G485" s="285"/>
      <c r="H485" s="285"/>
      <c r="I485" s="285"/>
      <c r="J485" s="162"/>
      <c r="K485" s="124"/>
      <c r="L485" s="124"/>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79"/>
    </row>
    <row r="486" spans="7:34" ht="15">
      <c r="G486" s="285"/>
      <c r="H486" s="285"/>
      <c r="I486" s="285"/>
      <c r="J486" s="162"/>
      <c r="K486" s="124"/>
      <c r="L486" s="124"/>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79"/>
    </row>
    <row r="487" spans="7:34" ht="15">
      <c r="G487" s="285"/>
      <c r="H487" s="285"/>
      <c r="I487" s="285"/>
      <c r="J487" s="162"/>
      <c r="K487" s="124"/>
      <c r="L487" s="124"/>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79"/>
    </row>
    <row r="488" spans="7:34" ht="15">
      <c r="G488" s="285"/>
      <c r="H488" s="285"/>
      <c r="I488" s="285"/>
      <c r="J488" s="162"/>
      <c r="K488" s="124"/>
      <c r="L488" s="124"/>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79"/>
    </row>
    <row r="489" spans="7:34" ht="15">
      <c r="G489" s="285"/>
      <c r="H489" s="285"/>
      <c r="I489" s="285"/>
      <c r="J489" s="162"/>
      <c r="K489" s="124"/>
      <c r="L489" s="124"/>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79"/>
    </row>
    <row r="490" spans="7:34" ht="15">
      <c r="G490" s="285"/>
      <c r="H490" s="285"/>
      <c r="I490" s="285"/>
      <c r="J490" s="162"/>
      <c r="K490" s="124"/>
      <c r="L490" s="124"/>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79"/>
    </row>
    <row r="491" spans="7:34" ht="15">
      <c r="G491" s="285"/>
      <c r="H491" s="285"/>
      <c r="I491" s="285"/>
      <c r="J491" s="162"/>
      <c r="K491" s="124"/>
      <c r="L491" s="124"/>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79"/>
    </row>
    <row r="492" spans="7:34" ht="15">
      <c r="G492" s="285"/>
      <c r="H492" s="285"/>
      <c r="I492" s="285"/>
      <c r="J492" s="162"/>
      <c r="K492" s="124"/>
      <c r="L492" s="287"/>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79"/>
    </row>
    <row r="493" spans="7:34" ht="15">
      <c r="G493" s="285"/>
      <c r="H493" s="285"/>
      <c r="I493" s="285"/>
      <c r="J493" s="162"/>
      <c r="K493" s="124"/>
      <c r="L493" s="287"/>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79"/>
    </row>
    <row r="494" spans="7:34" ht="15">
      <c r="G494" s="285"/>
      <c r="H494" s="285"/>
      <c r="I494" s="285"/>
      <c r="J494" s="162"/>
      <c r="K494" s="124"/>
      <c r="L494" s="124"/>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79"/>
    </row>
    <row r="495" spans="7:34" ht="15">
      <c r="G495" s="285"/>
      <c r="H495" s="285"/>
      <c r="I495" s="285"/>
      <c r="J495" s="162"/>
      <c r="K495" s="124"/>
      <c r="L495" s="124"/>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79"/>
    </row>
    <row r="496" spans="7:34" ht="15">
      <c r="G496" s="285"/>
      <c r="H496" s="285"/>
      <c r="I496" s="285"/>
      <c r="J496" s="162"/>
      <c r="K496" s="124"/>
      <c r="L496" s="124"/>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79"/>
    </row>
    <row r="497" spans="7:34" ht="15">
      <c r="G497" s="285"/>
      <c r="H497" s="285"/>
      <c r="I497" s="285"/>
      <c r="J497" s="162"/>
      <c r="K497" s="124"/>
      <c r="L497" s="124"/>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79"/>
    </row>
    <row r="498" spans="7:34" ht="15">
      <c r="G498" s="285"/>
      <c r="H498" s="285"/>
      <c r="I498" s="285"/>
      <c r="J498" s="162"/>
      <c r="K498" s="124"/>
      <c r="L498" s="124"/>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79"/>
    </row>
    <row r="499" spans="7:34" ht="15">
      <c r="G499" s="285"/>
      <c r="H499" s="285"/>
      <c r="I499" s="285"/>
      <c r="J499" s="162"/>
      <c r="K499" s="124"/>
      <c r="L499" s="124"/>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79"/>
    </row>
    <row r="500" spans="7:34" ht="15">
      <c r="G500" s="285"/>
      <c r="H500" s="285"/>
      <c r="I500" s="285"/>
      <c r="J500" s="162"/>
      <c r="K500" s="124"/>
      <c r="L500" s="124"/>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79"/>
    </row>
    <row r="501" spans="7:34" ht="15">
      <c r="G501" s="285"/>
      <c r="H501" s="285"/>
      <c r="I501" s="285"/>
      <c r="J501" s="162"/>
      <c r="K501" s="124"/>
      <c r="L501" s="124"/>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79"/>
    </row>
    <row r="502" spans="7:34" ht="15">
      <c r="G502" s="285"/>
      <c r="H502" s="285"/>
      <c r="I502" s="285"/>
      <c r="J502" s="162"/>
      <c r="K502" s="124"/>
      <c r="L502" s="124"/>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79"/>
    </row>
    <row r="503" spans="7:34" ht="15">
      <c r="G503" s="285"/>
      <c r="H503" s="285"/>
      <c r="I503" s="285"/>
      <c r="J503" s="162"/>
      <c r="K503" s="124"/>
      <c r="L503" s="124"/>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79"/>
    </row>
    <row r="504" spans="7:34" ht="15">
      <c r="G504" s="285"/>
      <c r="H504" s="285"/>
      <c r="I504" s="285"/>
      <c r="J504" s="79"/>
      <c r="K504" s="79"/>
      <c r="L504" s="124"/>
      <c r="M504" s="124"/>
      <c r="N504" s="124"/>
      <c r="O504" s="124"/>
      <c r="P504" s="124"/>
      <c r="Q504" s="124"/>
      <c r="R504" s="124"/>
      <c r="S504" s="124"/>
      <c r="T504" s="124"/>
      <c r="U504" s="124"/>
      <c r="V504" s="124"/>
      <c r="W504" s="124"/>
      <c r="X504" s="124"/>
      <c r="Y504" s="124"/>
      <c r="Z504" s="124"/>
      <c r="AA504" s="124"/>
      <c r="AB504" s="124"/>
      <c r="AC504" s="124"/>
      <c r="AD504" s="124"/>
      <c r="AE504" s="124"/>
      <c r="AF504" s="79"/>
      <c r="AG504" s="79"/>
      <c r="AH504" s="79"/>
    </row>
    <row r="505" spans="7:34" ht="15.75">
      <c r="G505" s="285"/>
      <c r="H505" s="285"/>
      <c r="I505" s="285"/>
      <c r="J505" s="79"/>
      <c r="K505" s="79"/>
      <c r="L505" s="124"/>
      <c r="M505" s="286"/>
      <c r="N505" s="286"/>
      <c r="O505" s="286"/>
      <c r="P505" s="286"/>
      <c r="Q505" s="286"/>
      <c r="R505" s="286"/>
      <c r="S505" s="286"/>
      <c r="T505" s="286"/>
      <c r="U505" s="286"/>
      <c r="V505" s="286"/>
      <c r="W505" s="286"/>
      <c r="X505" s="286"/>
      <c r="Y505" s="286"/>
      <c r="Z505" s="286"/>
      <c r="AA505" s="286"/>
      <c r="AB505" s="286"/>
      <c r="AC505" s="286"/>
      <c r="AD505" s="286"/>
      <c r="AE505" s="286"/>
      <c r="AF505" s="118"/>
      <c r="AG505" s="118"/>
      <c r="AH505" s="79"/>
    </row>
    <row r="506" spans="7:34" ht="15">
      <c r="G506" s="285"/>
      <c r="H506" s="285"/>
      <c r="I506" s="285"/>
      <c r="J506" s="162"/>
      <c r="K506" s="124"/>
      <c r="L506" s="124"/>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79"/>
    </row>
    <row r="507" spans="7:34" ht="15">
      <c r="G507" s="285"/>
      <c r="H507" s="285"/>
      <c r="I507" s="285"/>
      <c r="J507" s="162"/>
      <c r="K507" s="124"/>
      <c r="L507" s="124"/>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79"/>
    </row>
    <row r="508" spans="7:34" ht="15">
      <c r="G508" s="285"/>
      <c r="H508" s="285"/>
      <c r="I508" s="285"/>
      <c r="J508" s="162"/>
      <c r="K508" s="124"/>
      <c r="L508" s="124"/>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79"/>
    </row>
    <row r="509" spans="7:34" ht="15">
      <c r="G509" s="285"/>
      <c r="H509" s="285"/>
      <c r="I509" s="285"/>
      <c r="J509" s="162"/>
      <c r="K509" s="124"/>
      <c r="L509" s="124"/>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79"/>
    </row>
    <row r="510" spans="7:34" ht="15">
      <c r="G510" s="285"/>
      <c r="H510" s="285"/>
      <c r="I510" s="285"/>
      <c r="J510" s="162"/>
      <c r="K510" s="124"/>
      <c r="L510" s="124"/>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79"/>
    </row>
    <row r="511" spans="7:34" ht="15">
      <c r="G511" s="285"/>
      <c r="H511" s="285"/>
      <c r="I511" s="285"/>
      <c r="J511" s="162"/>
      <c r="K511" s="124"/>
      <c r="L511" s="124"/>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79"/>
    </row>
    <row r="512" spans="7:34" ht="15">
      <c r="G512" s="285"/>
      <c r="H512" s="285"/>
      <c r="I512" s="285"/>
      <c r="J512" s="162"/>
      <c r="K512" s="124"/>
      <c r="L512" s="124"/>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79"/>
    </row>
    <row r="513" spans="7:34" ht="15">
      <c r="G513" s="285"/>
      <c r="H513" s="285"/>
      <c r="I513" s="285"/>
      <c r="J513" s="162"/>
      <c r="K513" s="124"/>
      <c r="L513" s="124"/>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79"/>
    </row>
    <row r="514" spans="7:34" ht="15">
      <c r="G514" s="285"/>
      <c r="H514" s="285"/>
      <c r="I514" s="285"/>
      <c r="J514" s="162"/>
      <c r="K514" s="124"/>
      <c r="L514" s="287"/>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79"/>
    </row>
    <row r="515" spans="7:34" ht="15">
      <c r="G515" s="285"/>
      <c r="H515" s="285"/>
      <c r="I515" s="285"/>
      <c r="J515" s="162"/>
      <c r="K515" s="124"/>
      <c r="L515" s="287"/>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79"/>
    </row>
    <row r="516" spans="7:34" ht="15">
      <c r="G516" s="285"/>
      <c r="H516" s="285"/>
      <c r="I516" s="285"/>
      <c r="J516" s="162"/>
      <c r="K516" s="124"/>
      <c r="L516" s="124"/>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79"/>
    </row>
    <row r="517" spans="7:34" ht="15">
      <c r="G517" s="285"/>
      <c r="H517" s="285"/>
      <c r="I517" s="285"/>
      <c r="J517" s="162"/>
      <c r="K517" s="124"/>
      <c r="L517" s="124"/>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79"/>
    </row>
    <row r="518" spans="7:34" ht="15">
      <c r="G518" s="285"/>
      <c r="H518" s="285"/>
      <c r="I518" s="285"/>
      <c r="J518" s="162"/>
      <c r="K518" s="124"/>
      <c r="L518" s="124"/>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79"/>
    </row>
    <row r="519" spans="7:34" ht="15">
      <c r="G519" s="285"/>
      <c r="H519" s="285"/>
      <c r="I519" s="285"/>
      <c r="J519" s="162"/>
      <c r="K519" s="124"/>
      <c r="L519" s="124"/>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79"/>
    </row>
    <row r="520" spans="7:34" ht="15">
      <c r="G520" s="285"/>
      <c r="H520" s="285"/>
      <c r="I520" s="285"/>
      <c r="J520" s="162"/>
      <c r="K520" s="124"/>
      <c r="L520" s="124"/>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79"/>
    </row>
    <row r="521" spans="7:34" ht="15">
      <c r="G521" s="285"/>
      <c r="H521" s="285"/>
      <c r="I521" s="285"/>
      <c r="J521" s="162"/>
      <c r="K521" s="124"/>
      <c r="L521" s="124"/>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79"/>
    </row>
    <row r="522" spans="7:34" ht="15">
      <c r="G522" s="285"/>
      <c r="H522" s="285"/>
      <c r="I522" s="285"/>
      <c r="J522" s="162"/>
      <c r="K522" s="124"/>
      <c r="L522" s="124"/>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79"/>
    </row>
    <row r="523" spans="7:34" ht="15">
      <c r="G523" s="285"/>
      <c r="H523" s="285"/>
      <c r="I523" s="285"/>
      <c r="J523" s="162"/>
      <c r="K523" s="124"/>
      <c r="L523" s="124"/>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79"/>
    </row>
    <row r="524" spans="7:34" ht="15">
      <c r="G524" s="285"/>
      <c r="H524" s="285"/>
      <c r="I524" s="285"/>
      <c r="J524" s="162"/>
      <c r="K524" s="124"/>
      <c r="L524" s="124"/>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79"/>
    </row>
    <row r="525" spans="7:34" ht="15">
      <c r="G525" s="285"/>
      <c r="H525" s="285"/>
      <c r="I525" s="285"/>
      <c r="J525" s="162"/>
      <c r="K525" s="124"/>
      <c r="L525" s="124"/>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79"/>
    </row>
    <row r="526" spans="7:34" ht="15">
      <c r="G526" s="285"/>
      <c r="H526" s="285"/>
      <c r="I526" s="285"/>
      <c r="J526" s="79"/>
      <c r="K526" s="79"/>
      <c r="L526" s="124"/>
      <c r="M526" s="124"/>
      <c r="N526" s="124"/>
      <c r="O526" s="124"/>
      <c r="P526" s="124"/>
      <c r="Q526" s="124"/>
      <c r="R526" s="124"/>
      <c r="S526" s="124"/>
      <c r="T526" s="124"/>
      <c r="U526" s="124"/>
      <c r="V526" s="124"/>
      <c r="W526" s="124"/>
      <c r="X526" s="124"/>
      <c r="Y526" s="124"/>
      <c r="Z526" s="124"/>
      <c r="AA526" s="124"/>
      <c r="AB526" s="124"/>
      <c r="AC526" s="124"/>
      <c r="AD526" s="124"/>
      <c r="AE526" s="124"/>
      <c r="AF526" s="79"/>
      <c r="AG526" s="79"/>
      <c r="AH526" s="79"/>
    </row>
    <row r="527" spans="7:34" ht="15.75">
      <c r="G527" s="285"/>
      <c r="H527" s="285"/>
      <c r="I527" s="285"/>
      <c r="J527" s="79"/>
      <c r="K527" s="79"/>
      <c r="L527" s="124"/>
      <c r="M527" s="286"/>
      <c r="N527" s="286"/>
      <c r="O527" s="286"/>
      <c r="P527" s="286"/>
      <c r="Q527" s="286"/>
      <c r="R527" s="286"/>
      <c r="S527" s="286"/>
      <c r="T527" s="286"/>
      <c r="U527" s="286"/>
      <c r="V527" s="286"/>
      <c r="W527" s="286"/>
      <c r="X527" s="286"/>
      <c r="Y527" s="286"/>
      <c r="Z527" s="286"/>
      <c r="AA527" s="286"/>
      <c r="AB527" s="286"/>
      <c r="AC527" s="286"/>
      <c r="AD527" s="286"/>
      <c r="AE527" s="286"/>
      <c r="AF527" s="118"/>
      <c r="AG527" s="118"/>
      <c r="AH527" s="79"/>
    </row>
    <row r="528" spans="7:34" ht="15">
      <c r="G528" s="285"/>
      <c r="H528" s="285"/>
      <c r="I528" s="285"/>
      <c r="J528" s="162"/>
      <c r="K528" s="124"/>
      <c r="L528" s="124"/>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79"/>
    </row>
    <row r="529" spans="7:34" ht="15">
      <c r="G529" s="285"/>
      <c r="H529" s="285"/>
      <c r="I529" s="285"/>
      <c r="J529" s="162"/>
      <c r="K529" s="124"/>
      <c r="L529" s="124"/>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79"/>
    </row>
    <row r="530" spans="7:34" ht="15">
      <c r="G530" s="285"/>
      <c r="H530" s="285"/>
      <c r="I530" s="285"/>
      <c r="J530" s="162"/>
      <c r="K530" s="124"/>
      <c r="L530" s="124"/>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79"/>
    </row>
    <row r="531" spans="7:34" ht="15">
      <c r="G531" s="285"/>
      <c r="H531" s="285"/>
      <c r="I531" s="285"/>
      <c r="J531" s="162"/>
      <c r="K531" s="124"/>
      <c r="L531" s="124"/>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79"/>
    </row>
    <row r="532" spans="7:34" ht="15">
      <c r="G532" s="285"/>
      <c r="H532" s="285"/>
      <c r="I532" s="285"/>
      <c r="J532" s="162"/>
      <c r="K532" s="124"/>
      <c r="L532" s="124"/>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79"/>
    </row>
    <row r="533" spans="7:34" ht="15">
      <c r="G533" s="285"/>
      <c r="H533" s="285"/>
      <c r="I533" s="285"/>
      <c r="J533" s="162"/>
      <c r="K533" s="124"/>
      <c r="L533" s="124"/>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79"/>
    </row>
    <row r="534" spans="7:34" ht="15">
      <c r="G534" s="285"/>
      <c r="H534" s="285"/>
      <c r="I534" s="285"/>
      <c r="J534" s="162"/>
      <c r="K534" s="124"/>
      <c r="L534" s="124"/>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79"/>
    </row>
    <row r="535" spans="7:34" ht="15">
      <c r="G535" s="285"/>
      <c r="H535" s="285"/>
      <c r="I535" s="285"/>
      <c r="J535" s="162"/>
      <c r="K535" s="124"/>
      <c r="L535" s="124"/>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79"/>
    </row>
    <row r="536" spans="7:34" ht="15">
      <c r="G536" s="285"/>
      <c r="H536" s="285"/>
      <c r="I536" s="285"/>
      <c r="J536" s="162"/>
      <c r="K536" s="124"/>
      <c r="L536" s="287"/>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79"/>
    </row>
    <row r="537" spans="7:34" ht="15">
      <c r="G537" s="285"/>
      <c r="H537" s="285"/>
      <c r="I537" s="285"/>
      <c r="J537" s="162"/>
      <c r="K537" s="124"/>
      <c r="L537" s="287"/>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79"/>
    </row>
    <row r="538" spans="7:34" ht="15">
      <c r="G538" s="285"/>
      <c r="H538" s="285"/>
      <c r="I538" s="285"/>
      <c r="J538" s="162"/>
      <c r="K538" s="124"/>
      <c r="L538" s="124"/>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79"/>
    </row>
    <row r="539" spans="7:34" ht="15">
      <c r="G539" s="285"/>
      <c r="H539" s="285"/>
      <c r="I539" s="285"/>
      <c r="J539" s="162"/>
      <c r="K539" s="124"/>
      <c r="L539" s="124"/>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79"/>
    </row>
    <row r="540" spans="7:34" ht="15">
      <c r="G540" s="285"/>
      <c r="H540" s="285"/>
      <c r="I540" s="285"/>
      <c r="J540" s="162"/>
      <c r="K540" s="124"/>
      <c r="L540" s="124"/>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79"/>
    </row>
    <row r="541" spans="7:34" ht="15">
      <c r="G541" s="285"/>
      <c r="H541" s="285"/>
      <c r="I541" s="285"/>
      <c r="J541" s="162"/>
      <c r="K541" s="124"/>
      <c r="L541" s="124"/>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79"/>
    </row>
    <row r="542" spans="7:34" ht="15">
      <c r="G542" s="285"/>
      <c r="H542" s="285"/>
      <c r="I542" s="285"/>
      <c r="J542" s="162"/>
      <c r="K542" s="124"/>
      <c r="L542" s="124"/>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79"/>
    </row>
    <row r="543" spans="7:34" ht="15">
      <c r="G543" s="285"/>
      <c r="H543" s="285"/>
      <c r="I543" s="285"/>
      <c r="J543" s="162"/>
      <c r="K543" s="124"/>
      <c r="L543" s="124"/>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79"/>
    </row>
    <row r="544" spans="7:34" ht="15">
      <c r="G544" s="285"/>
      <c r="H544" s="285"/>
      <c r="I544" s="285"/>
      <c r="J544" s="162"/>
      <c r="K544" s="124"/>
      <c r="L544" s="124"/>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79"/>
    </row>
    <row r="545" spans="7:34" ht="15">
      <c r="G545" s="285"/>
      <c r="H545" s="285"/>
      <c r="I545" s="285"/>
      <c r="J545" s="162"/>
      <c r="K545" s="124"/>
      <c r="L545" s="124"/>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79"/>
    </row>
    <row r="546" spans="7:34" ht="15">
      <c r="G546" s="285"/>
      <c r="H546" s="285"/>
      <c r="I546" s="285"/>
      <c r="J546" s="162"/>
      <c r="K546" s="124"/>
      <c r="L546" s="124"/>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79"/>
    </row>
    <row r="547" spans="7:34" ht="15">
      <c r="G547" s="285"/>
      <c r="H547" s="285"/>
      <c r="I547" s="285"/>
      <c r="J547" s="162"/>
      <c r="K547" s="124"/>
      <c r="L547" s="124"/>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79"/>
    </row>
    <row r="548" spans="7:34" ht="15">
      <c r="G548" s="285"/>
      <c r="H548" s="285"/>
      <c r="I548" s="285"/>
      <c r="J548" s="79"/>
      <c r="K548" s="79"/>
      <c r="L548" s="124"/>
      <c r="M548" s="124"/>
      <c r="N548" s="124"/>
      <c r="O548" s="124"/>
      <c r="P548" s="124"/>
      <c r="Q548" s="124"/>
      <c r="R548" s="124"/>
      <c r="S548" s="124"/>
      <c r="T548" s="124"/>
      <c r="U548" s="124"/>
      <c r="V548" s="124"/>
      <c r="W548" s="124"/>
      <c r="X548" s="124"/>
      <c r="Y548" s="124"/>
      <c r="Z548" s="124"/>
      <c r="AA548" s="124"/>
      <c r="AB548" s="124"/>
      <c r="AC548" s="124"/>
      <c r="AD548" s="124"/>
      <c r="AE548" s="124"/>
      <c r="AF548" s="79"/>
      <c r="AG548" s="79"/>
      <c r="AH548" s="79"/>
    </row>
    <row r="549" spans="7:34" ht="15.75">
      <c r="G549" s="285"/>
      <c r="H549" s="285"/>
      <c r="I549" s="285"/>
      <c r="J549" s="79"/>
      <c r="K549" s="79"/>
      <c r="L549" s="124"/>
      <c r="M549" s="286"/>
      <c r="N549" s="286"/>
      <c r="O549" s="286"/>
      <c r="P549" s="286"/>
      <c r="Q549" s="286"/>
      <c r="R549" s="286"/>
      <c r="S549" s="286"/>
      <c r="T549" s="286"/>
      <c r="U549" s="286"/>
      <c r="V549" s="286"/>
      <c r="W549" s="286"/>
      <c r="X549" s="286"/>
      <c r="Y549" s="286"/>
      <c r="Z549" s="286"/>
      <c r="AA549" s="286"/>
      <c r="AB549" s="286"/>
      <c r="AC549" s="286"/>
      <c r="AD549" s="286"/>
      <c r="AE549" s="286"/>
      <c r="AF549" s="118"/>
      <c r="AG549" s="118"/>
      <c r="AH549" s="79"/>
    </row>
    <row r="550" spans="7:34" ht="15">
      <c r="G550" s="285"/>
      <c r="H550" s="285"/>
      <c r="I550" s="285"/>
      <c r="J550" s="162"/>
      <c r="K550" s="124"/>
      <c r="L550" s="124"/>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79"/>
    </row>
    <row r="551" spans="7:34" ht="15">
      <c r="G551" s="285"/>
      <c r="H551" s="285"/>
      <c r="I551" s="285"/>
      <c r="J551" s="162"/>
      <c r="K551" s="124"/>
      <c r="L551" s="124"/>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79"/>
    </row>
    <row r="552" spans="7:34" ht="15">
      <c r="G552" s="285"/>
      <c r="H552" s="285"/>
      <c r="I552" s="285"/>
      <c r="J552" s="162"/>
      <c r="K552" s="124"/>
      <c r="L552" s="124"/>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79"/>
    </row>
    <row r="553" spans="7:34" ht="15">
      <c r="G553" s="285"/>
      <c r="H553" s="285"/>
      <c r="I553" s="285"/>
      <c r="J553" s="162"/>
      <c r="K553" s="124"/>
      <c r="L553" s="124"/>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79"/>
    </row>
    <row r="554" spans="7:34" ht="15">
      <c r="G554" s="285"/>
      <c r="H554" s="285"/>
      <c r="I554" s="285"/>
      <c r="J554" s="162"/>
      <c r="K554" s="124"/>
      <c r="L554" s="124"/>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79"/>
    </row>
    <row r="555" spans="7:34" ht="15">
      <c r="G555" s="285"/>
      <c r="H555" s="285"/>
      <c r="I555" s="285"/>
      <c r="J555" s="162"/>
      <c r="K555" s="124"/>
      <c r="L555" s="124"/>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79"/>
    </row>
    <row r="556" spans="7:34" ht="15">
      <c r="G556" s="285"/>
      <c r="H556" s="285"/>
      <c r="I556" s="285"/>
      <c r="J556" s="162"/>
      <c r="K556" s="124"/>
      <c r="L556" s="124"/>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79"/>
    </row>
    <row r="557" spans="7:34" ht="15">
      <c r="G557" s="285"/>
      <c r="H557" s="285"/>
      <c r="I557" s="285"/>
      <c r="J557" s="162"/>
      <c r="K557" s="124"/>
      <c r="L557" s="124"/>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79"/>
    </row>
    <row r="558" spans="7:34" ht="15">
      <c r="G558" s="285"/>
      <c r="H558" s="285"/>
      <c r="I558" s="285"/>
      <c r="J558" s="162"/>
      <c r="K558" s="124"/>
      <c r="L558" s="287"/>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79"/>
    </row>
    <row r="559" spans="7:34" ht="15">
      <c r="G559" s="285"/>
      <c r="H559" s="285"/>
      <c r="I559" s="285"/>
      <c r="J559" s="162"/>
      <c r="K559" s="124"/>
      <c r="L559" s="287"/>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79"/>
    </row>
    <row r="560" spans="7:34" ht="15">
      <c r="G560" s="285"/>
      <c r="H560" s="285"/>
      <c r="I560" s="285"/>
      <c r="J560" s="162"/>
      <c r="K560" s="124"/>
      <c r="L560" s="124"/>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79"/>
    </row>
    <row r="561" spans="7:34" ht="15">
      <c r="G561" s="285"/>
      <c r="H561" s="285"/>
      <c r="I561" s="285"/>
      <c r="J561" s="162"/>
      <c r="K561" s="124"/>
      <c r="L561" s="124"/>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79"/>
    </row>
    <row r="562" spans="7:34" ht="15">
      <c r="G562" s="285"/>
      <c r="H562" s="285"/>
      <c r="I562" s="285"/>
      <c r="J562" s="162"/>
      <c r="K562" s="124"/>
      <c r="L562" s="124"/>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79"/>
    </row>
    <row r="563" spans="7:34" ht="15">
      <c r="G563" s="285"/>
      <c r="H563" s="285"/>
      <c r="I563" s="285"/>
      <c r="J563" s="162"/>
      <c r="K563" s="124"/>
      <c r="L563" s="124"/>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79"/>
    </row>
    <row r="564" spans="7:34" ht="15">
      <c r="G564" s="285"/>
      <c r="H564" s="285"/>
      <c r="I564" s="285"/>
      <c r="J564" s="162"/>
      <c r="K564" s="124"/>
      <c r="L564" s="124"/>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79"/>
    </row>
    <row r="565" spans="7:34" ht="15">
      <c r="G565" s="285"/>
      <c r="H565" s="285"/>
      <c r="I565" s="285"/>
      <c r="J565" s="162"/>
      <c r="K565" s="124"/>
      <c r="L565" s="124"/>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79"/>
    </row>
    <row r="566" spans="7:34" ht="15">
      <c r="G566" s="285"/>
      <c r="H566" s="285"/>
      <c r="I566" s="285"/>
      <c r="J566" s="162"/>
      <c r="K566" s="124"/>
      <c r="L566" s="124"/>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79"/>
    </row>
    <row r="567" spans="7:34" ht="15">
      <c r="G567" s="285"/>
      <c r="H567" s="285"/>
      <c r="I567" s="285"/>
      <c r="J567" s="162"/>
      <c r="K567" s="124"/>
      <c r="L567" s="124"/>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79"/>
    </row>
    <row r="568" spans="7:34" ht="15">
      <c r="G568" s="285"/>
      <c r="H568" s="285"/>
      <c r="I568" s="285"/>
      <c r="J568" s="162"/>
      <c r="K568" s="124"/>
      <c r="L568" s="124"/>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79"/>
    </row>
    <row r="569" spans="7:34" ht="15">
      <c r="G569" s="285"/>
      <c r="H569" s="285"/>
      <c r="I569" s="285"/>
      <c r="J569" s="162"/>
      <c r="K569" s="124"/>
      <c r="L569" s="124"/>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79"/>
    </row>
    <row r="570" spans="7:34" ht="15">
      <c r="G570" s="285"/>
      <c r="H570" s="285"/>
      <c r="I570" s="285"/>
      <c r="J570" s="79"/>
      <c r="K570" s="79"/>
      <c r="L570" s="124"/>
      <c r="M570" s="124"/>
      <c r="N570" s="124"/>
      <c r="O570" s="124"/>
      <c r="P570" s="124"/>
      <c r="Q570" s="124"/>
      <c r="R570" s="124"/>
      <c r="S570" s="124"/>
      <c r="T570" s="124"/>
      <c r="U570" s="124"/>
      <c r="V570" s="124"/>
      <c r="W570" s="124"/>
      <c r="X570" s="124"/>
      <c r="Y570" s="124"/>
      <c r="Z570" s="124"/>
      <c r="AA570" s="124"/>
      <c r="AB570" s="124"/>
      <c r="AC570" s="124"/>
      <c r="AD570" s="124"/>
      <c r="AE570" s="124"/>
      <c r="AF570" s="79"/>
      <c r="AG570" s="79"/>
      <c r="AH570" s="79"/>
    </row>
    <row r="571" spans="7:34" ht="15.75">
      <c r="G571" s="285"/>
      <c r="H571" s="285"/>
      <c r="I571" s="285"/>
      <c r="J571" s="79"/>
      <c r="K571" s="79"/>
      <c r="L571" s="124"/>
      <c r="M571" s="286"/>
      <c r="N571" s="286"/>
      <c r="O571" s="286"/>
      <c r="P571" s="286"/>
      <c r="Q571" s="286"/>
      <c r="R571" s="286"/>
      <c r="S571" s="286"/>
      <c r="T571" s="286"/>
      <c r="U571" s="286"/>
      <c r="V571" s="286"/>
      <c r="W571" s="286"/>
      <c r="X571" s="286"/>
      <c r="Y571" s="286"/>
      <c r="Z571" s="286"/>
      <c r="AA571" s="286"/>
      <c r="AB571" s="286"/>
      <c r="AC571" s="286"/>
      <c r="AD571" s="286"/>
      <c r="AE571" s="286"/>
      <c r="AF571" s="118"/>
      <c r="AG571" s="118"/>
      <c r="AH571" s="79"/>
    </row>
    <row r="572" spans="7:34" ht="15">
      <c r="G572" s="285"/>
      <c r="H572" s="285"/>
      <c r="I572" s="285"/>
      <c r="J572" s="162"/>
      <c r="K572" s="124"/>
      <c r="L572" s="124"/>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79"/>
    </row>
    <row r="573" spans="7:34" ht="15">
      <c r="G573" s="285"/>
      <c r="H573" s="285"/>
      <c r="I573" s="285"/>
      <c r="J573" s="162"/>
      <c r="K573" s="124"/>
      <c r="L573" s="124"/>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79"/>
    </row>
    <row r="574" spans="7:34" ht="15">
      <c r="G574" s="285"/>
      <c r="H574" s="285"/>
      <c r="I574" s="285"/>
      <c r="J574" s="162"/>
      <c r="K574" s="124"/>
      <c r="L574" s="124"/>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79"/>
    </row>
    <row r="575" spans="7:34" ht="15">
      <c r="G575" s="285"/>
      <c r="H575" s="285"/>
      <c r="I575" s="285"/>
      <c r="J575" s="162"/>
      <c r="K575" s="124"/>
      <c r="L575" s="124"/>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79"/>
    </row>
    <row r="576" spans="7:34" ht="15">
      <c r="G576" s="285"/>
      <c r="H576" s="285"/>
      <c r="I576" s="285"/>
      <c r="J576" s="162"/>
      <c r="K576" s="124"/>
      <c r="L576" s="124"/>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79"/>
    </row>
    <row r="577" spans="7:34" ht="15">
      <c r="G577" s="285"/>
      <c r="H577" s="285"/>
      <c r="I577" s="285"/>
      <c r="J577" s="162"/>
      <c r="K577" s="124"/>
      <c r="L577" s="124"/>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79"/>
    </row>
    <row r="578" spans="7:34" ht="15">
      <c r="G578" s="285"/>
      <c r="H578" s="285"/>
      <c r="I578" s="285"/>
      <c r="J578" s="162"/>
      <c r="K578" s="124"/>
      <c r="L578" s="124"/>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79"/>
    </row>
    <row r="579" spans="7:34" ht="15">
      <c r="G579" s="285"/>
      <c r="H579" s="285"/>
      <c r="I579" s="285"/>
      <c r="J579" s="162"/>
      <c r="K579" s="124"/>
      <c r="L579" s="124"/>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79"/>
    </row>
    <row r="580" spans="7:34" ht="15">
      <c r="G580" s="285"/>
      <c r="H580" s="285"/>
      <c r="I580" s="285"/>
      <c r="J580" s="162"/>
      <c r="K580" s="124"/>
      <c r="L580" s="287"/>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79"/>
    </row>
    <row r="581" spans="7:34" ht="15">
      <c r="G581" s="285"/>
      <c r="H581" s="285"/>
      <c r="I581" s="285"/>
      <c r="J581" s="162"/>
      <c r="K581" s="124"/>
      <c r="L581" s="287"/>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79"/>
    </row>
    <row r="582" spans="7:34" ht="15">
      <c r="G582" s="285"/>
      <c r="H582" s="285"/>
      <c r="I582" s="285"/>
      <c r="J582" s="162"/>
      <c r="K582" s="124"/>
      <c r="L582" s="124"/>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79"/>
    </row>
    <row r="583" spans="7:34" ht="15">
      <c r="G583" s="285"/>
      <c r="H583" s="285"/>
      <c r="I583" s="285"/>
      <c r="J583" s="162"/>
      <c r="K583" s="124"/>
      <c r="L583" s="124"/>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79"/>
    </row>
    <row r="584" spans="7:34" ht="15">
      <c r="G584" s="285"/>
      <c r="H584" s="285"/>
      <c r="I584" s="285"/>
      <c r="J584" s="162"/>
      <c r="K584" s="124"/>
      <c r="L584" s="124"/>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79"/>
    </row>
    <row r="585" spans="7:34" ht="15">
      <c r="G585" s="285"/>
      <c r="H585" s="285"/>
      <c r="I585" s="285"/>
      <c r="J585" s="162"/>
      <c r="K585" s="124"/>
      <c r="L585" s="124"/>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79"/>
    </row>
    <row r="586" spans="7:34" ht="15">
      <c r="G586" s="285"/>
      <c r="H586" s="285"/>
      <c r="I586" s="285"/>
      <c r="J586" s="162"/>
      <c r="K586" s="124"/>
      <c r="L586" s="124"/>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79"/>
    </row>
    <row r="587" spans="7:34" ht="15">
      <c r="G587" s="285"/>
      <c r="H587" s="285"/>
      <c r="I587" s="285"/>
      <c r="J587" s="162"/>
      <c r="K587" s="124"/>
      <c r="L587" s="124"/>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79"/>
    </row>
    <row r="588" spans="7:34" ht="15">
      <c r="G588" s="285"/>
      <c r="H588" s="285"/>
      <c r="I588" s="285"/>
      <c r="J588" s="162"/>
      <c r="K588" s="124"/>
      <c r="L588" s="124"/>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79"/>
    </row>
    <row r="589" spans="7:34" ht="15">
      <c r="G589" s="285"/>
      <c r="H589" s="285"/>
      <c r="I589" s="285"/>
      <c r="J589" s="162"/>
      <c r="K589" s="124"/>
      <c r="L589" s="124"/>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79"/>
    </row>
    <row r="590" spans="7:34" ht="15">
      <c r="G590" s="285"/>
      <c r="H590" s="285"/>
      <c r="I590" s="285"/>
      <c r="J590" s="162"/>
      <c r="K590" s="124"/>
      <c r="L590" s="124"/>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79"/>
    </row>
    <row r="591" spans="7:34" ht="15">
      <c r="G591" s="285"/>
      <c r="H591" s="285"/>
      <c r="I591" s="285"/>
      <c r="J591" s="162"/>
      <c r="K591" s="124"/>
      <c r="L591" s="124"/>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79"/>
    </row>
    <row r="592" spans="7:34" ht="15">
      <c r="G592" s="285"/>
      <c r="H592" s="285"/>
      <c r="I592" s="285"/>
      <c r="J592" s="79"/>
      <c r="K592" s="79"/>
      <c r="L592" s="124"/>
      <c r="M592" s="124"/>
      <c r="N592" s="124"/>
      <c r="O592" s="124"/>
      <c r="P592" s="124"/>
      <c r="Q592" s="124"/>
      <c r="R592" s="124"/>
      <c r="S592" s="124"/>
      <c r="T592" s="124"/>
      <c r="U592" s="124"/>
      <c r="V592" s="124"/>
      <c r="W592" s="124"/>
      <c r="X592" s="124"/>
      <c r="Y592" s="124"/>
      <c r="Z592" s="124"/>
      <c r="AA592" s="124"/>
      <c r="AB592" s="124"/>
      <c r="AC592" s="124"/>
      <c r="AD592" s="124"/>
      <c r="AE592" s="124"/>
      <c r="AF592" s="79"/>
      <c r="AG592" s="79"/>
      <c r="AH592" s="79"/>
    </row>
    <row r="593" spans="7:34" ht="15.75">
      <c r="G593" s="285"/>
      <c r="H593" s="285"/>
      <c r="I593" s="285"/>
      <c r="J593" s="79"/>
      <c r="K593" s="79"/>
      <c r="L593" s="124"/>
      <c r="M593" s="286"/>
      <c r="N593" s="286"/>
      <c r="O593" s="286"/>
      <c r="P593" s="286"/>
      <c r="Q593" s="286"/>
      <c r="R593" s="286"/>
      <c r="S593" s="286"/>
      <c r="T593" s="286"/>
      <c r="U593" s="286"/>
      <c r="V593" s="286"/>
      <c r="W593" s="286"/>
      <c r="X593" s="286"/>
      <c r="Y593" s="286"/>
      <c r="Z593" s="286"/>
      <c r="AA593" s="286"/>
      <c r="AB593" s="286"/>
      <c r="AC593" s="286"/>
      <c r="AD593" s="286"/>
      <c r="AE593" s="286"/>
      <c r="AF593" s="118"/>
      <c r="AG593" s="118"/>
      <c r="AH593" s="79"/>
    </row>
    <row r="594" spans="7:34" ht="15">
      <c r="G594" s="285"/>
      <c r="H594" s="285"/>
      <c r="I594" s="285"/>
      <c r="J594" s="162"/>
      <c r="K594" s="124"/>
      <c r="L594" s="124"/>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79"/>
    </row>
    <row r="595" spans="7:34" ht="15">
      <c r="G595" s="285"/>
      <c r="H595" s="285"/>
      <c r="I595" s="285"/>
      <c r="J595" s="162"/>
      <c r="K595" s="124"/>
      <c r="L595" s="124"/>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79"/>
    </row>
    <row r="596" spans="7:34" ht="15">
      <c r="G596" s="285"/>
      <c r="H596" s="285"/>
      <c r="I596" s="285"/>
      <c r="J596" s="162"/>
      <c r="K596" s="124"/>
      <c r="L596" s="124"/>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79"/>
    </row>
    <row r="597" spans="7:34" ht="15">
      <c r="G597" s="285"/>
      <c r="H597" s="285"/>
      <c r="I597" s="285"/>
      <c r="J597" s="162"/>
      <c r="K597" s="124"/>
      <c r="L597" s="124"/>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79"/>
    </row>
    <row r="598" spans="7:34" ht="15">
      <c r="G598" s="285"/>
      <c r="H598" s="285"/>
      <c r="I598" s="285"/>
      <c r="J598" s="162"/>
      <c r="K598" s="124"/>
      <c r="L598" s="124"/>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79"/>
    </row>
    <row r="599" spans="7:34" ht="15">
      <c r="G599" s="285"/>
      <c r="H599" s="285"/>
      <c r="I599" s="285"/>
      <c r="J599" s="162"/>
      <c r="K599" s="124"/>
      <c r="L599" s="124"/>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79"/>
    </row>
    <row r="600" spans="7:34" ht="15">
      <c r="G600" s="285"/>
      <c r="H600" s="285"/>
      <c r="I600" s="285"/>
      <c r="J600" s="162"/>
      <c r="K600" s="124"/>
      <c r="L600" s="124"/>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79"/>
    </row>
    <row r="601" spans="7:34" ht="15">
      <c r="G601" s="285"/>
      <c r="H601" s="285"/>
      <c r="I601" s="285"/>
      <c r="J601" s="162"/>
      <c r="K601" s="124"/>
      <c r="L601" s="124"/>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79"/>
    </row>
    <row r="602" spans="7:34" ht="15">
      <c r="G602" s="285"/>
      <c r="H602" s="285"/>
      <c r="I602" s="285"/>
      <c r="J602" s="162"/>
      <c r="K602" s="124"/>
      <c r="L602" s="287"/>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79"/>
    </row>
    <row r="603" spans="7:34" ht="15">
      <c r="G603" s="285"/>
      <c r="H603" s="285"/>
      <c r="I603" s="285"/>
      <c r="J603" s="162"/>
      <c r="K603" s="124"/>
      <c r="L603" s="287"/>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79"/>
    </row>
    <row r="604" spans="7:34" ht="15">
      <c r="G604" s="285"/>
      <c r="H604" s="285"/>
      <c r="I604" s="285"/>
      <c r="J604" s="162"/>
      <c r="K604" s="124"/>
      <c r="L604" s="124"/>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79"/>
    </row>
    <row r="605" spans="7:34" ht="15">
      <c r="G605" s="285"/>
      <c r="H605" s="285"/>
      <c r="I605" s="285"/>
      <c r="J605" s="162"/>
      <c r="K605" s="124"/>
      <c r="L605" s="124"/>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79"/>
    </row>
    <row r="606" spans="7:34" ht="15">
      <c r="G606" s="285"/>
      <c r="H606" s="285"/>
      <c r="I606" s="285"/>
      <c r="J606" s="162"/>
      <c r="K606" s="124"/>
      <c r="L606" s="124"/>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79"/>
    </row>
    <row r="607" spans="7:34" ht="15">
      <c r="G607" s="285"/>
      <c r="H607" s="285"/>
      <c r="I607" s="285"/>
      <c r="J607" s="162"/>
      <c r="K607" s="124"/>
      <c r="L607" s="124"/>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79"/>
    </row>
    <row r="608" spans="7:34" ht="15">
      <c r="G608" s="285"/>
      <c r="H608" s="285"/>
      <c r="I608" s="285"/>
      <c r="J608" s="162"/>
      <c r="K608" s="124"/>
      <c r="L608" s="124"/>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79"/>
    </row>
    <row r="609" spans="7:34" ht="15">
      <c r="G609" s="285"/>
      <c r="H609" s="285"/>
      <c r="I609" s="285"/>
      <c r="J609" s="162"/>
      <c r="K609" s="124"/>
      <c r="L609" s="124"/>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79"/>
    </row>
    <row r="610" spans="7:34" ht="15">
      <c r="G610" s="285"/>
      <c r="H610" s="285"/>
      <c r="I610" s="285"/>
      <c r="J610" s="162"/>
      <c r="K610" s="124"/>
      <c r="L610" s="124"/>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79"/>
    </row>
    <row r="611" spans="7:34" ht="15">
      <c r="G611" s="285"/>
      <c r="H611" s="285"/>
      <c r="I611" s="285"/>
      <c r="J611" s="162"/>
      <c r="K611" s="124"/>
      <c r="L611" s="124"/>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79"/>
    </row>
    <row r="612" spans="7:34" ht="15">
      <c r="G612" s="285"/>
      <c r="H612" s="285"/>
      <c r="I612" s="285"/>
      <c r="J612" s="162"/>
      <c r="K612" s="124"/>
      <c r="L612" s="124"/>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79"/>
    </row>
    <row r="613" spans="7:34" ht="15">
      <c r="G613" s="285"/>
      <c r="H613" s="285"/>
      <c r="I613" s="285"/>
      <c r="J613" s="162"/>
      <c r="K613" s="124"/>
      <c r="L613" s="124"/>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79"/>
    </row>
    <row r="614" spans="7:34" ht="15">
      <c r="G614" s="285"/>
      <c r="H614" s="285"/>
      <c r="I614" s="285"/>
      <c r="J614" s="79"/>
      <c r="K614" s="79"/>
      <c r="L614" s="124"/>
      <c r="M614" s="124"/>
      <c r="N614" s="124"/>
      <c r="O614" s="124"/>
      <c r="P614" s="124"/>
      <c r="Q614" s="124"/>
      <c r="R614" s="124"/>
      <c r="S614" s="124"/>
      <c r="T614" s="124"/>
      <c r="U614" s="124"/>
      <c r="V614" s="124"/>
      <c r="W614" s="124"/>
      <c r="X614" s="124"/>
      <c r="Y614" s="124"/>
      <c r="Z614" s="124"/>
      <c r="AA614" s="124"/>
      <c r="AB614" s="124"/>
      <c r="AC614" s="124"/>
      <c r="AD614" s="124"/>
      <c r="AE614" s="124"/>
      <c r="AF614" s="79"/>
      <c r="AG614" s="79"/>
      <c r="AH614" s="79"/>
    </row>
    <row r="615" spans="7:34" ht="15.75">
      <c r="G615" s="285"/>
      <c r="H615" s="285"/>
      <c r="I615" s="285"/>
      <c r="J615" s="79"/>
      <c r="K615" s="79"/>
      <c r="L615" s="124"/>
      <c r="M615" s="286"/>
      <c r="N615" s="286"/>
      <c r="O615" s="286"/>
      <c r="P615" s="286"/>
      <c r="Q615" s="286"/>
      <c r="R615" s="286"/>
      <c r="S615" s="286"/>
      <c r="T615" s="286"/>
      <c r="U615" s="286"/>
      <c r="V615" s="286"/>
      <c r="W615" s="286"/>
      <c r="X615" s="286"/>
      <c r="Y615" s="286"/>
      <c r="Z615" s="286"/>
      <c r="AA615" s="286"/>
      <c r="AB615" s="286"/>
      <c r="AC615" s="286"/>
      <c r="AD615" s="286"/>
      <c r="AE615" s="286"/>
      <c r="AF615" s="118"/>
      <c r="AG615" s="118"/>
      <c r="AH615" s="79"/>
    </row>
    <row r="616" spans="7:34" ht="15">
      <c r="G616" s="285"/>
      <c r="H616" s="285"/>
      <c r="I616" s="285"/>
      <c r="J616" s="162"/>
      <c r="K616" s="124"/>
      <c r="L616" s="124"/>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79"/>
    </row>
    <row r="617" spans="7:34" ht="15">
      <c r="G617" s="285"/>
      <c r="H617" s="285"/>
      <c r="I617" s="285"/>
      <c r="J617" s="162"/>
      <c r="K617" s="124"/>
      <c r="L617" s="124"/>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79"/>
    </row>
    <row r="618" spans="7:34" ht="15">
      <c r="G618" s="285"/>
      <c r="H618" s="285"/>
      <c r="I618" s="285"/>
      <c r="J618" s="162"/>
      <c r="K618" s="124"/>
      <c r="L618" s="124"/>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79"/>
    </row>
    <row r="619" spans="7:34" ht="15">
      <c r="G619" s="285"/>
      <c r="H619" s="285"/>
      <c r="I619" s="285"/>
      <c r="J619" s="162"/>
      <c r="K619" s="124"/>
      <c r="L619" s="124"/>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79"/>
    </row>
    <row r="620" spans="7:34" ht="15">
      <c r="G620" s="285"/>
      <c r="H620" s="285"/>
      <c r="I620" s="285"/>
      <c r="J620" s="162"/>
      <c r="K620" s="124"/>
      <c r="L620" s="124"/>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79"/>
    </row>
    <row r="621" spans="7:34" ht="15">
      <c r="G621" s="285"/>
      <c r="H621" s="285"/>
      <c r="I621" s="285"/>
      <c r="J621" s="162"/>
      <c r="K621" s="124"/>
      <c r="L621" s="124"/>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79"/>
    </row>
    <row r="622" spans="7:34" ht="15">
      <c r="G622" s="285"/>
      <c r="H622" s="285"/>
      <c r="I622" s="285"/>
      <c r="J622" s="162"/>
      <c r="K622" s="124"/>
      <c r="L622" s="124"/>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79"/>
    </row>
    <row r="623" spans="7:34" ht="15">
      <c r="G623" s="285"/>
      <c r="H623" s="285"/>
      <c r="I623" s="285"/>
      <c r="J623" s="162"/>
      <c r="K623" s="124"/>
      <c r="L623" s="124"/>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79"/>
    </row>
    <row r="624" spans="7:34" ht="15">
      <c r="G624" s="285"/>
      <c r="H624" s="285"/>
      <c r="I624" s="285"/>
      <c r="J624" s="162"/>
      <c r="K624" s="124"/>
      <c r="L624" s="287"/>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79"/>
    </row>
    <row r="625" spans="7:34" ht="15">
      <c r="G625" s="285"/>
      <c r="H625" s="285"/>
      <c r="I625" s="285"/>
      <c r="J625" s="162"/>
      <c r="K625" s="124"/>
      <c r="L625" s="287"/>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79"/>
    </row>
    <row r="626" spans="7:34" ht="15">
      <c r="G626" s="285"/>
      <c r="H626" s="285"/>
      <c r="I626" s="285"/>
      <c r="J626" s="162"/>
      <c r="K626" s="124"/>
      <c r="L626" s="124"/>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79"/>
    </row>
    <row r="627" spans="7:34" ht="15">
      <c r="G627" s="285"/>
      <c r="H627" s="285"/>
      <c r="I627" s="285"/>
      <c r="J627" s="162"/>
      <c r="K627" s="124"/>
      <c r="L627" s="124"/>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79"/>
    </row>
    <row r="628" spans="7:34" ht="15">
      <c r="G628" s="285"/>
      <c r="H628" s="285"/>
      <c r="I628" s="285"/>
      <c r="J628" s="162"/>
      <c r="K628" s="124"/>
      <c r="L628" s="124"/>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79"/>
    </row>
    <row r="629" spans="7:34" ht="15">
      <c r="G629" s="285"/>
      <c r="H629" s="285"/>
      <c r="I629" s="285"/>
      <c r="J629" s="162"/>
      <c r="K629" s="124"/>
      <c r="L629" s="124"/>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79"/>
    </row>
    <row r="630" spans="7:34" ht="15">
      <c r="G630" s="285"/>
      <c r="H630" s="285"/>
      <c r="I630" s="285"/>
      <c r="J630" s="162"/>
      <c r="K630" s="124"/>
      <c r="L630" s="124"/>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79"/>
    </row>
    <row r="631" spans="7:34" ht="15">
      <c r="G631" s="285"/>
      <c r="H631" s="285"/>
      <c r="I631" s="285"/>
      <c r="J631" s="162"/>
      <c r="K631" s="124"/>
      <c r="L631" s="124"/>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79"/>
    </row>
    <row r="632" spans="7:34" ht="15">
      <c r="G632" s="285"/>
      <c r="H632" s="285"/>
      <c r="I632" s="285"/>
      <c r="J632" s="162"/>
      <c r="K632" s="124"/>
      <c r="L632" s="124"/>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79"/>
    </row>
    <row r="633" spans="7:34" ht="15">
      <c r="G633" s="285"/>
      <c r="H633" s="285"/>
      <c r="I633" s="285"/>
      <c r="J633" s="162"/>
      <c r="K633" s="124"/>
      <c r="L633" s="124"/>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79"/>
    </row>
    <row r="634" spans="7:34" ht="15">
      <c r="G634" s="285"/>
      <c r="H634" s="285"/>
      <c r="I634" s="285"/>
      <c r="J634" s="162"/>
      <c r="K634" s="124"/>
      <c r="L634" s="124"/>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79"/>
    </row>
    <row r="635" spans="7:34" ht="15">
      <c r="G635" s="285"/>
      <c r="H635" s="285"/>
      <c r="I635" s="285"/>
      <c r="J635" s="162"/>
      <c r="K635" s="124"/>
      <c r="L635" s="124"/>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79"/>
    </row>
    <row r="636" spans="7:34" ht="15">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row>
    <row r="637" spans="7:34" ht="15">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row>
    <row r="638" spans="7:34" ht="15">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row>
    <row r="639" spans="7:34" ht="15">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row>
    <row r="640" spans="7:34" ht="15">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row>
    <row r="641" spans="7:34" ht="15">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row>
    <row r="642" spans="7:34" ht="15">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row>
    <row r="643" spans="7:34" ht="15">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row>
    <row r="644" spans="7:34" ht="15">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row>
    <row r="645" spans="7:34" ht="15">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row>
    <row r="646" spans="7:34" ht="15">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row>
    <row r="647" spans="7:34" ht="15">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row>
    <row r="648" spans="7:34" ht="15">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row>
    <row r="649" spans="7:34" ht="15">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row>
    <row r="650" spans="7:34" ht="15">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row>
  </sheetData>
  <sheetProtection formatCells="0"/>
  <dataValidations count="1">
    <dataValidation type="list" allowBlank="1" showInputMessage="1" showErrorMessage="1" sqref="A7">
      <formula1>$B$4:$B$16</formula1>
    </dataValidation>
  </dataValidations>
  <printOptions/>
  <pageMargins left="0.7" right="0.7" top="0.75" bottom="0.75" header="0.3" footer="0.3"/>
  <pageSetup horizontalDpi="1200" verticalDpi="1200" orientation="portrait" scale="89" r:id="rId3"/>
  <drawing r:id="rId2"/>
  <legacyDrawing r:id="rId1"/>
  <mc:AlternateContent xmlns:mc="http://schemas.openxmlformats.org/markup-compatibility/2006">
    <mc:Choice Requires="x14">
      <controls>
        <mc:AlternateContent>
          <mc:Choice Requires="x14">
            <control xmlns:r="http://schemas.openxmlformats.org/officeDocument/2006/relationships" shapeId="16444" r:id="rId16" name="Button 60">
              <controlPr defaultSize="0" print="0" autoFill="0" autoPict="0" macro="[0]!inserttext">
                <anchor moveWithCells="1" sizeWithCells="1">
                  <from>
                    <xdr:col>2</xdr:col>
                    <xdr:colOff>371475</xdr:colOff>
                    <xdr:row>9</xdr:row>
                    <xdr:rowOff>104775</xdr:rowOff>
                  </from>
                  <to>
                    <xdr:col>3</xdr:col>
                    <xdr:colOff>1381125</xdr:colOff>
                    <xdr:row>9</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2:AH650"/>
  <sheetViews>
    <sheetView view="pageBreakPreview" zoomScale="70" zoomScaleSheetLayoutView="70" workbookViewId="0" topLeftCell="A1">
      <selection activeCell="A15" sqref="A15"/>
    </sheetView>
  </sheetViews>
  <sheetFormatPr defaultColWidth="8.8984375" defaultRowHeight="15"/>
  <cols>
    <col min="1" max="1" width="100.69921875" style="68" customWidth="1"/>
    <col min="2" max="2" width="13.796875" style="68" bestFit="1" customWidth="1"/>
    <col min="3" max="3" width="5.69921875" style="68" customWidth="1"/>
    <col min="4" max="4" width="30.69921875" style="68" customWidth="1"/>
    <col min="5" max="5" width="8.69921875" style="68" customWidth="1"/>
    <col min="6" max="6" width="4.69921875" style="68" customWidth="1"/>
    <col min="7" max="7" width="12.796875" style="68" customWidth="1"/>
    <col min="8" max="9" width="8.8984375" style="68" customWidth="1"/>
    <col min="10" max="10" width="52.19921875" style="68" customWidth="1"/>
    <col min="11" max="33" width="8.8984375" style="68" customWidth="1"/>
    <col min="34" max="16384" width="8.8984375" style="68" customWidth="1"/>
  </cols>
  <sheetData>
    <row r="1" ht="15"/>
    <row r="2" spans="2:6" ht="15">
      <c r="B2" s="339"/>
      <c r="C2" s="339"/>
      <c r="E2" s="339"/>
      <c r="F2" s="339"/>
    </row>
    <row r="3" spans="2:6" ht="15">
      <c r="B3" s="339"/>
      <c r="C3" s="339"/>
      <c r="E3" s="339"/>
      <c r="F3" s="339"/>
    </row>
    <row r="4" spans="1:34" ht="15.75">
      <c r="A4" s="293" t="s">
        <v>24</v>
      </c>
      <c r="B4" s="339"/>
      <c r="C4" s="339"/>
      <c r="E4" s="339"/>
      <c r="F4" s="339"/>
      <c r="G4" s="285"/>
      <c r="H4" s="285"/>
      <c r="I4" s="285"/>
      <c r="J4" s="162"/>
      <c r="K4" s="124"/>
      <c r="L4" s="124"/>
      <c r="M4" s="118"/>
      <c r="N4" s="118"/>
      <c r="O4" s="118"/>
      <c r="P4" s="118"/>
      <c r="Q4" s="118"/>
      <c r="R4" s="118"/>
      <c r="S4" s="118"/>
      <c r="T4" s="118"/>
      <c r="U4" s="118"/>
      <c r="V4" s="118"/>
      <c r="W4" s="118"/>
      <c r="X4" s="118"/>
      <c r="Y4" s="118"/>
      <c r="Z4" s="118"/>
      <c r="AA4" s="118"/>
      <c r="AB4" s="118"/>
      <c r="AC4" s="118"/>
      <c r="AD4" s="118"/>
      <c r="AE4" s="118"/>
      <c r="AF4" s="118"/>
      <c r="AG4" s="118"/>
      <c r="AH4" s="79"/>
    </row>
    <row r="5" spans="2:34" ht="15.75">
      <c r="B5" s="406" t="s">
        <v>207</v>
      </c>
      <c r="C5" s="339"/>
      <c r="E5" s="339"/>
      <c r="F5" s="339"/>
      <c r="G5" s="285"/>
      <c r="H5" s="285"/>
      <c r="I5" s="285"/>
      <c r="J5" s="162"/>
      <c r="K5" s="124"/>
      <c r="L5" s="124"/>
      <c r="M5" s="118"/>
      <c r="N5" s="118"/>
      <c r="O5" s="118"/>
      <c r="P5" s="118"/>
      <c r="Q5" s="118"/>
      <c r="R5" s="118"/>
      <c r="S5" s="118"/>
      <c r="T5" s="118"/>
      <c r="U5" s="118"/>
      <c r="V5" s="118"/>
      <c r="W5" s="118"/>
      <c r="X5" s="118"/>
      <c r="Y5" s="118"/>
      <c r="Z5" s="118"/>
      <c r="AA5" s="118"/>
      <c r="AB5" s="118"/>
      <c r="AC5" s="118"/>
      <c r="AD5" s="118"/>
      <c r="AE5" s="118"/>
      <c r="AF5" s="118"/>
      <c r="AG5" s="118"/>
      <c r="AH5" s="79"/>
    </row>
    <row r="6" spans="1:34" ht="15.75">
      <c r="A6" s="294" t="s">
        <v>208</v>
      </c>
      <c r="B6" s="407" t="s">
        <v>196</v>
      </c>
      <c r="C6" s="339"/>
      <c r="G6" s="285"/>
      <c r="H6" s="285"/>
      <c r="I6" s="285"/>
      <c r="J6" s="162"/>
      <c r="K6" s="124"/>
      <c r="L6" s="124"/>
      <c r="M6" s="118"/>
      <c r="N6" s="118"/>
      <c r="O6" s="118"/>
      <c r="P6" s="118"/>
      <c r="Q6" s="118"/>
      <c r="R6" s="118"/>
      <c r="S6" s="118"/>
      <c r="T6" s="118"/>
      <c r="U6" s="118"/>
      <c r="V6" s="118"/>
      <c r="W6" s="118"/>
      <c r="X6" s="118"/>
      <c r="Y6" s="118"/>
      <c r="Z6" s="118"/>
      <c r="AA6" s="118"/>
      <c r="AB6" s="118"/>
      <c r="AC6" s="118"/>
      <c r="AD6" s="118"/>
      <c r="AE6" s="118"/>
      <c r="AF6" s="118"/>
      <c r="AG6" s="118"/>
      <c r="AH6" s="79"/>
    </row>
    <row r="7" spans="1:34" ht="15.75">
      <c r="A7" s="294" t="s">
        <v>196</v>
      </c>
      <c r="B7" s="408" t="s">
        <v>197</v>
      </c>
      <c r="C7" s="339"/>
      <c r="G7" s="285"/>
      <c r="H7" s="285"/>
      <c r="I7" s="285"/>
      <c r="J7" s="162"/>
      <c r="K7" s="124"/>
      <c r="L7" s="124"/>
      <c r="M7" s="118"/>
      <c r="N7" s="118"/>
      <c r="O7" s="118"/>
      <c r="P7" s="118"/>
      <c r="Q7" s="118"/>
      <c r="R7" s="118"/>
      <c r="S7" s="118"/>
      <c r="T7" s="118"/>
      <c r="U7" s="118"/>
      <c r="V7" s="118"/>
      <c r="W7" s="118"/>
      <c r="X7" s="118"/>
      <c r="Y7" s="118"/>
      <c r="Z7" s="118"/>
      <c r="AA7" s="118"/>
      <c r="AB7" s="118"/>
      <c r="AC7" s="118"/>
      <c r="AD7" s="118"/>
      <c r="AE7" s="118"/>
      <c r="AF7" s="118"/>
      <c r="AG7" s="118"/>
      <c r="AH7" s="79"/>
    </row>
    <row r="8" spans="1:34" ht="15.75">
      <c r="A8" s="294" t="s">
        <v>89</v>
      </c>
      <c r="B8" s="408" t="s">
        <v>198</v>
      </c>
      <c r="C8" s="339"/>
      <c r="G8" s="285"/>
      <c r="H8" s="285"/>
      <c r="I8" s="285"/>
      <c r="J8" s="162"/>
      <c r="K8" s="124"/>
      <c r="L8" s="124"/>
      <c r="M8" s="118"/>
      <c r="N8" s="118"/>
      <c r="O8" s="118"/>
      <c r="P8" s="118"/>
      <c r="Q8" s="118"/>
      <c r="R8" s="118"/>
      <c r="S8" s="118"/>
      <c r="T8" s="118"/>
      <c r="U8" s="118"/>
      <c r="V8" s="118"/>
      <c r="W8" s="118"/>
      <c r="X8" s="118"/>
      <c r="Y8" s="118"/>
      <c r="Z8" s="118"/>
      <c r="AA8" s="118"/>
      <c r="AB8" s="118"/>
      <c r="AC8" s="118"/>
      <c r="AD8" s="118"/>
      <c r="AE8" s="118"/>
      <c r="AF8" s="118"/>
      <c r="AG8" s="118"/>
      <c r="AH8" s="79"/>
    </row>
    <row r="9" spans="2:34" ht="15" customHeight="1">
      <c r="B9" s="408" t="s">
        <v>199</v>
      </c>
      <c r="C9" s="339"/>
      <c r="G9" s="285"/>
      <c r="H9" s="285"/>
      <c r="I9" s="285"/>
      <c r="J9" s="162"/>
      <c r="K9" s="124"/>
      <c r="L9" s="124"/>
      <c r="M9" s="118"/>
      <c r="N9" s="118"/>
      <c r="O9" s="118"/>
      <c r="P9" s="118"/>
      <c r="Q9" s="118"/>
      <c r="R9" s="118"/>
      <c r="S9" s="118"/>
      <c r="T9" s="118"/>
      <c r="U9" s="118"/>
      <c r="V9" s="118"/>
      <c r="W9" s="118"/>
      <c r="X9" s="118"/>
      <c r="Y9" s="118"/>
      <c r="Z9" s="118"/>
      <c r="AA9" s="118"/>
      <c r="AB9" s="118"/>
      <c r="AC9" s="118"/>
      <c r="AD9" s="118"/>
      <c r="AE9" s="118"/>
      <c r="AF9" s="118"/>
      <c r="AG9" s="118"/>
      <c r="AH9" s="79"/>
    </row>
    <row r="10" spans="1:34" ht="45">
      <c r="A10" s="289" t="str">
        <f>CONCATENATE("The measured distribution uniformity (DU) of the sprinkler irrigation systems for the above area was ",'DU1'!I37," percent, compared to a standard of 75 percent which has been accepted as a reasonable level of performance by the irrigation industry and the American Society of Agricultural Engineers. The following observations were made:")</f>
        <v>The measured distribution uniformity (DU) of the sprinkler irrigation systems for the above area was 88 percent, compared to a standard of 75 percent which has been accepted as a reasonable level of performance by the irrigation industry and the American Society of Agricultural Engineers. The following observations were made:</v>
      </c>
      <c r="B10" s="408" t="s">
        <v>200</v>
      </c>
      <c r="G10" s="285"/>
      <c r="H10" s="285"/>
      <c r="I10" s="285"/>
      <c r="J10" s="162"/>
      <c r="K10" s="124"/>
      <c r="L10" s="124"/>
      <c r="M10" s="118"/>
      <c r="N10" s="118"/>
      <c r="O10" s="118"/>
      <c r="P10" s="118"/>
      <c r="Q10" s="118"/>
      <c r="R10" s="118"/>
      <c r="S10" s="118"/>
      <c r="T10" s="118"/>
      <c r="U10" s="118"/>
      <c r="V10" s="118"/>
      <c r="W10" s="118"/>
      <c r="X10" s="118"/>
      <c r="Y10" s="118"/>
      <c r="Z10" s="118"/>
      <c r="AA10" s="118"/>
      <c r="AB10" s="118"/>
      <c r="AC10" s="118"/>
      <c r="AD10" s="118"/>
      <c r="AE10" s="118"/>
      <c r="AF10" s="118"/>
      <c r="AG10" s="118"/>
      <c r="AH10" s="79"/>
    </row>
    <row r="11" spans="2:34" ht="15.75">
      <c r="B11" s="409" t="s">
        <v>201</v>
      </c>
      <c r="D11" s="294" t="str">
        <f>'O&amp;R'!B2</f>
        <v>Irrigation System</v>
      </c>
      <c r="G11" s="285"/>
      <c r="H11" s="285"/>
      <c r="I11" s="285"/>
      <c r="J11" s="162"/>
      <c r="K11" s="124"/>
      <c r="L11" s="287"/>
      <c r="M11" s="118"/>
      <c r="N11" s="118"/>
      <c r="O11" s="118"/>
      <c r="P11" s="118"/>
      <c r="Q11" s="118"/>
      <c r="R11" s="118"/>
      <c r="S11" s="118"/>
      <c r="T11" s="118"/>
      <c r="U11" s="118"/>
      <c r="V11" s="118"/>
      <c r="W11" s="118"/>
      <c r="X11" s="118"/>
      <c r="Y11" s="118"/>
      <c r="Z11" s="118"/>
      <c r="AA11" s="118"/>
      <c r="AB11" s="118"/>
      <c r="AC11" s="118"/>
      <c r="AD11" s="118"/>
      <c r="AE11" s="118"/>
      <c r="AF11" s="118"/>
      <c r="AG11" s="118"/>
      <c r="AH11" s="79"/>
    </row>
    <row r="12" spans="1:34" ht="15.75">
      <c r="A12" s="353"/>
      <c r="B12" s="408" t="s">
        <v>202</v>
      </c>
      <c r="D12" s="68" t="str">
        <f>'O&amp;R'!B3</f>
        <v>Low System Pressure</v>
      </c>
      <c r="E12" s="68" t="b">
        <v>0</v>
      </c>
      <c r="F12" s="339">
        <f>IF(E12=TRUE,1,0)</f>
        <v>0</v>
      </c>
      <c r="G12" s="352" t="str">
        <f>'O&amp;R'!D3</f>
        <v xml:space="preserve">Low System Pressure: Some areas of the system are under low pressure compared to the pressure required by the emitters. Low pressures lead to poor performance of emitters including uneven application of water and increased clogging. This reduces distribution uniformity and increases the water required by the system to adequately irrigate the crop.
     Recommendation 1: Split up set or run less sets at one time to increase pressure
     Recommendation 2: Replace drip tape with lower flow drip tape to reduce flow and increase pressure
     Recommendation 3: Increase the size of drip tape,  manifold, or mainline to reduce pressure loss
      </v>
      </c>
      <c r="I12" s="285"/>
      <c r="J12" s="162"/>
      <c r="K12" s="124"/>
      <c r="L12" s="287"/>
      <c r="M12" s="118"/>
      <c r="N12" s="118"/>
      <c r="O12" s="118"/>
      <c r="P12" s="118"/>
      <c r="Q12" s="118"/>
      <c r="R12" s="118"/>
      <c r="S12" s="118"/>
      <c r="T12" s="118"/>
      <c r="U12" s="118"/>
      <c r="V12" s="118"/>
      <c r="W12" s="118"/>
      <c r="X12" s="118"/>
      <c r="Y12" s="118"/>
      <c r="Z12" s="118"/>
      <c r="AA12" s="118"/>
      <c r="AB12" s="118"/>
      <c r="AC12" s="118"/>
      <c r="AD12" s="118"/>
      <c r="AE12" s="118"/>
      <c r="AF12" s="118"/>
      <c r="AG12" s="118"/>
      <c r="AH12" s="79"/>
    </row>
    <row r="13" spans="1:34" ht="15.75">
      <c r="A13" s="354"/>
      <c r="B13" s="408" t="s">
        <v>203</v>
      </c>
      <c r="D13" s="68" t="str">
        <f>'O&amp;R'!B4</f>
        <v>High System Pressure</v>
      </c>
      <c r="E13" s="68" t="b">
        <v>0</v>
      </c>
      <c r="F13" s="339">
        <f aca="true" t="shared" si="0" ref="F13:F25">IF(E13=TRUE,1,0)</f>
        <v>0</v>
      </c>
      <c r="G13" s="352" t="str">
        <f>'O&amp;R'!D4</f>
        <v xml:space="preserve">High System Pressure: Some areas of the system are under high pressure compared to the pressure recomended for the emitter. High pressures lead to poor performance of emitters including uneven application of water. This reduces distribution uniformity and increases the water required by the system to adequately irrigate the crop.
     Recommendation 1: Run more sets at one time to decrease pressure
     Recommendation 2: Replace drip tape with higher flow drip tape to increase flow and reduce pressure
</v>
      </c>
      <c r="H13" s="285"/>
      <c r="I13" s="285"/>
      <c r="J13" s="162"/>
      <c r="K13" s="124"/>
      <c r="L13" s="124"/>
      <c r="M13" s="118"/>
      <c r="N13" s="118"/>
      <c r="O13" s="118"/>
      <c r="P13" s="118"/>
      <c r="Q13" s="118"/>
      <c r="R13" s="118"/>
      <c r="S13" s="118"/>
      <c r="T13" s="118"/>
      <c r="U13" s="118"/>
      <c r="V13" s="118"/>
      <c r="W13" s="118"/>
      <c r="X13" s="118"/>
      <c r="Y13" s="118"/>
      <c r="Z13" s="118"/>
      <c r="AA13" s="118"/>
      <c r="AB13" s="118"/>
      <c r="AC13" s="118"/>
      <c r="AD13" s="118"/>
      <c r="AE13" s="118"/>
      <c r="AF13" s="118"/>
      <c r="AG13" s="118"/>
      <c r="AH13" s="79"/>
    </row>
    <row r="14" spans="1:34" ht="15.75">
      <c r="A14" s="353"/>
      <c r="B14" s="408" t="s">
        <v>204</v>
      </c>
      <c r="D14" s="68" t="str">
        <f>'O&amp;R'!B5</f>
        <v>Undersized Pipes</v>
      </c>
      <c r="E14" s="68" t="b">
        <v>0</v>
      </c>
      <c r="F14" s="339">
        <f t="shared" si="0"/>
        <v>0</v>
      </c>
      <c r="G14" s="352" t="str">
        <f>'O&amp;R'!D5</f>
        <v>Undersized Pipes: Some of the pipelines in the system are undersized leading to excessive pressure loss in the system. This leads to large differences in pressure at different emitters in the set which results in significantly different flow rates from the emitters. This reduces distribution uniformity and increases the water required by the system to adequately irrigate the crop.
     Recommendation 1: Replace drip tape with lower flow drip tape to decrease flow and improve pressure uniformity
     Recommendation 2: Replace the existing drip tape, manifold or mainline with larger diameter lines</v>
      </c>
      <c r="H14" s="285"/>
      <c r="I14" s="285"/>
      <c r="J14" s="162"/>
      <c r="K14" s="124"/>
      <c r="L14" s="124"/>
      <c r="M14" s="118"/>
      <c r="N14" s="118"/>
      <c r="O14" s="118"/>
      <c r="P14" s="118"/>
      <c r="Q14" s="118"/>
      <c r="R14" s="118"/>
      <c r="S14" s="118"/>
      <c r="T14" s="118"/>
      <c r="U14" s="118"/>
      <c r="V14" s="118"/>
      <c r="W14" s="118"/>
      <c r="X14" s="118"/>
      <c r="Y14" s="118"/>
      <c r="Z14" s="118"/>
      <c r="AA14" s="118"/>
      <c r="AB14" s="118"/>
      <c r="AC14" s="118"/>
      <c r="AD14" s="118"/>
      <c r="AE14" s="118"/>
      <c r="AF14" s="118"/>
      <c r="AG14" s="118"/>
      <c r="AH14" s="79"/>
    </row>
    <row r="15" spans="1:34" ht="15.75">
      <c r="A15" s="354"/>
      <c r="B15" s="408" t="s">
        <v>205</v>
      </c>
      <c r="D15" s="68" t="str">
        <f>'O&amp;R'!B6</f>
        <v>Varied Drip Tape Type</v>
      </c>
      <c r="E15" s="68" t="b">
        <v>0</v>
      </c>
      <c r="F15" s="339">
        <f t="shared" si="0"/>
        <v>0</v>
      </c>
      <c r="G15" s="352" t="str">
        <f>'O&amp;R'!D6</f>
        <v>Varied Nozzles: The system has several different drip tape sizes and types in similar areas. Different types of drip tape provide different irrigation application rates. This reduces distribution uniformity and increases the water required by the system to adequately irrigate the crop.
     Recommendation 1: Change all drip tape in the same area to the same drip tape size and type.</v>
      </c>
      <c r="H15" s="285"/>
      <c r="I15" s="285"/>
      <c r="J15" s="162"/>
      <c r="K15" s="124"/>
      <c r="L15" s="124"/>
      <c r="M15" s="118"/>
      <c r="N15" s="118"/>
      <c r="O15" s="118"/>
      <c r="P15" s="118"/>
      <c r="Q15" s="118"/>
      <c r="R15" s="118"/>
      <c r="S15" s="118"/>
      <c r="T15" s="118"/>
      <c r="U15" s="118"/>
      <c r="V15" s="118"/>
      <c r="W15" s="118"/>
      <c r="X15" s="118"/>
      <c r="Y15" s="118"/>
      <c r="Z15" s="118"/>
      <c r="AA15" s="118"/>
      <c r="AB15" s="118"/>
      <c r="AC15" s="118"/>
      <c r="AD15" s="118"/>
      <c r="AE15" s="118"/>
      <c r="AF15" s="118"/>
      <c r="AG15" s="118"/>
      <c r="AH15" s="79"/>
    </row>
    <row r="16" spans="1:34" ht="15.75">
      <c r="A16" s="353"/>
      <c r="B16" s="410" t="s">
        <v>206</v>
      </c>
      <c r="D16" s="68" t="str">
        <f>'O&amp;R'!B7</f>
        <v>Emitter Clogging</v>
      </c>
      <c r="E16" s="68" t="b">
        <v>0</v>
      </c>
      <c r="F16" s="339">
        <f t="shared" si="0"/>
        <v>0</v>
      </c>
      <c r="G16" s="352" t="str">
        <f>'O&amp;R'!D7</f>
        <v>Emitter Clogging: Some of the emitters in the system are clogged and providing little to no water. Clogged emitters provide different irrigation application rates and may leave some plants without adequate water. This reduces distribution uniformity and increases the water required by the system to adequately irrigate the crop. It may also lead to the loss of some plants.
     Recommendation 1: Replace all clogged drip tape with new drip tape. 
     Recommendation 2: Inject a cleaning agent into the system based on the type of clogging occuring</v>
      </c>
      <c r="H16" s="285"/>
      <c r="I16" s="285"/>
      <c r="J16" s="162"/>
      <c r="K16" s="124"/>
      <c r="L16" s="124"/>
      <c r="M16" s="118"/>
      <c r="N16" s="118"/>
      <c r="O16" s="118"/>
      <c r="P16" s="118"/>
      <c r="Q16" s="118"/>
      <c r="R16" s="118"/>
      <c r="S16" s="118"/>
      <c r="T16" s="118"/>
      <c r="U16" s="118"/>
      <c r="V16" s="118"/>
      <c r="W16" s="118"/>
      <c r="X16" s="118"/>
      <c r="Y16" s="118"/>
      <c r="Z16" s="118"/>
      <c r="AA16" s="118"/>
      <c r="AB16" s="118"/>
      <c r="AC16" s="118"/>
      <c r="AD16" s="118"/>
      <c r="AE16" s="118"/>
      <c r="AF16" s="118"/>
      <c r="AG16" s="118"/>
      <c r="AH16" s="79"/>
    </row>
    <row r="17" spans="1:34" ht="15">
      <c r="A17" s="354"/>
      <c r="D17" s="68">
        <f>'O&amp;R'!B8</f>
        <v>0</v>
      </c>
      <c r="E17" s="68" t="b">
        <v>0</v>
      </c>
      <c r="F17" s="339">
        <f t="shared" si="0"/>
        <v>0</v>
      </c>
      <c r="G17" s="352">
        <f>'O&amp;R'!D8</f>
        <v>0</v>
      </c>
      <c r="H17" s="285"/>
      <c r="I17" s="285"/>
      <c r="J17" s="162"/>
      <c r="K17" s="124"/>
      <c r="L17" s="124"/>
      <c r="M17" s="118"/>
      <c r="N17" s="118"/>
      <c r="O17" s="118"/>
      <c r="P17" s="118"/>
      <c r="Q17" s="118"/>
      <c r="R17" s="118"/>
      <c r="S17" s="118"/>
      <c r="T17" s="118"/>
      <c r="U17" s="118"/>
      <c r="V17" s="118"/>
      <c r="W17" s="118"/>
      <c r="X17" s="118"/>
      <c r="Y17" s="118"/>
      <c r="Z17" s="118"/>
      <c r="AA17" s="118"/>
      <c r="AB17" s="118"/>
      <c r="AC17" s="118"/>
      <c r="AD17" s="118"/>
      <c r="AE17" s="118"/>
      <c r="AF17" s="118"/>
      <c r="AG17" s="118"/>
      <c r="AH17" s="79"/>
    </row>
    <row r="18" spans="1:34" ht="15">
      <c r="A18" s="354"/>
      <c r="D18" s="68">
        <f>'O&amp;R'!B9</f>
        <v>0</v>
      </c>
      <c r="E18" s="68" t="b">
        <v>0</v>
      </c>
      <c r="F18" s="339">
        <f t="shared" si="0"/>
        <v>0</v>
      </c>
      <c r="G18" s="352">
        <f>'O&amp;R'!D9</f>
        <v>0</v>
      </c>
      <c r="H18" s="285"/>
      <c r="I18" s="285"/>
      <c r="J18" s="162"/>
      <c r="K18" s="124"/>
      <c r="L18" s="124"/>
      <c r="M18" s="118"/>
      <c r="N18" s="118"/>
      <c r="O18" s="118"/>
      <c r="P18" s="118"/>
      <c r="Q18" s="118"/>
      <c r="R18" s="118"/>
      <c r="S18" s="118"/>
      <c r="T18" s="118"/>
      <c r="U18" s="118"/>
      <c r="V18" s="118"/>
      <c r="W18" s="118"/>
      <c r="X18" s="118"/>
      <c r="Y18" s="118"/>
      <c r="Z18" s="118"/>
      <c r="AA18" s="118"/>
      <c r="AB18" s="118"/>
      <c r="AC18" s="118"/>
      <c r="AD18" s="118"/>
      <c r="AE18" s="118"/>
      <c r="AF18" s="118"/>
      <c r="AG18" s="118"/>
      <c r="AH18" s="79"/>
    </row>
    <row r="19" spans="1:34" ht="15">
      <c r="A19" s="354"/>
      <c r="B19" s="290"/>
      <c r="C19" s="290"/>
      <c r="D19" s="68">
        <f>'O&amp;R'!B10</f>
        <v>0</v>
      </c>
      <c r="E19" s="290" t="b">
        <v>0</v>
      </c>
      <c r="F19" s="339">
        <f t="shared" si="0"/>
        <v>0</v>
      </c>
      <c r="G19" s="352">
        <f>'O&amp;R'!D10</f>
        <v>0</v>
      </c>
      <c r="H19" s="285"/>
      <c r="I19" s="285"/>
      <c r="J19" s="162"/>
      <c r="K19" s="124"/>
      <c r="L19" s="124"/>
      <c r="M19" s="118"/>
      <c r="N19" s="118"/>
      <c r="O19" s="118"/>
      <c r="P19" s="118"/>
      <c r="Q19" s="118"/>
      <c r="R19" s="118"/>
      <c r="S19" s="118"/>
      <c r="T19" s="118"/>
      <c r="U19" s="118"/>
      <c r="V19" s="118"/>
      <c r="W19" s="118"/>
      <c r="X19" s="118"/>
      <c r="Y19" s="118"/>
      <c r="Z19" s="118"/>
      <c r="AA19" s="118"/>
      <c r="AB19" s="118"/>
      <c r="AC19" s="118"/>
      <c r="AD19" s="118"/>
      <c r="AE19" s="118"/>
      <c r="AF19" s="118"/>
      <c r="AG19" s="118"/>
      <c r="AH19" s="79"/>
    </row>
    <row r="20" spans="1:34" ht="15">
      <c r="A20" s="354"/>
      <c r="B20" s="290"/>
      <c r="C20" s="290"/>
      <c r="E20" s="290"/>
      <c r="F20" s="339"/>
      <c r="G20" s="352"/>
      <c r="H20" s="285"/>
      <c r="I20" s="285"/>
      <c r="J20" s="162"/>
      <c r="K20" s="124"/>
      <c r="L20" s="124"/>
      <c r="M20" s="118"/>
      <c r="N20" s="118"/>
      <c r="O20" s="118"/>
      <c r="P20" s="118"/>
      <c r="Q20" s="118"/>
      <c r="R20" s="118"/>
      <c r="S20" s="118"/>
      <c r="T20" s="118"/>
      <c r="U20" s="118"/>
      <c r="V20" s="118"/>
      <c r="W20" s="118"/>
      <c r="X20" s="118"/>
      <c r="Y20" s="118"/>
      <c r="Z20" s="118"/>
      <c r="AA20" s="118"/>
      <c r="AB20" s="118"/>
      <c r="AC20" s="118"/>
      <c r="AD20" s="118"/>
      <c r="AE20" s="118"/>
      <c r="AF20" s="118"/>
      <c r="AG20" s="118"/>
      <c r="AH20" s="79"/>
    </row>
    <row r="21" spans="1:34" ht="15.75">
      <c r="A21" s="354"/>
      <c r="D21" s="294" t="str">
        <f>'O&amp;R'!B12</f>
        <v>Irrigation Scheduling</v>
      </c>
      <c r="F21" s="339"/>
      <c r="G21" s="352"/>
      <c r="H21" s="285"/>
      <c r="I21" s="285"/>
      <c r="J21" s="79"/>
      <c r="K21" s="79"/>
      <c r="L21" s="124"/>
      <c r="M21" s="286"/>
      <c r="N21" s="286"/>
      <c r="O21" s="286"/>
      <c r="P21" s="286"/>
      <c r="Q21" s="286"/>
      <c r="R21" s="286"/>
      <c r="S21" s="286"/>
      <c r="T21" s="286"/>
      <c r="U21" s="286"/>
      <c r="V21" s="286"/>
      <c r="W21" s="286"/>
      <c r="X21" s="286"/>
      <c r="Y21" s="286"/>
      <c r="Z21" s="286"/>
      <c r="AA21" s="286"/>
      <c r="AB21" s="286"/>
      <c r="AC21" s="286"/>
      <c r="AD21" s="286"/>
      <c r="AE21" s="286"/>
      <c r="AF21" s="118"/>
      <c r="AG21" s="118"/>
      <c r="AH21" s="79"/>
    </row>
    <row r="22" spans="1:34" ht="15">
      <c r="A22" s="354"/>
      <c r="D22" s="68" t="str">
        <f>'O&amp;R'!B13</f>
        <v>low water</v>
      </c>
      <c r="E22" s="68" t="b">
        <v>0</v>
      </c>
      <c r="F22" s="339">
        <f t="shared" si="0"/>
        <v>0</v>
      </c>
      <c r="G22" s="352" t="str">
        <f>'O&amp;R'!D13</f>
        <v>Irrigation application is insufficient for plant demands, see scheduling sheet</v>
      </c>
      <c r="H22" s="285"/>
      <c r="I22" s="285"/>
      <c r="J22" s="162"/>
      <c r="K22" s="124"/>
      <c r="L22" s="124"/>
      <c r="M22" s="118"/>
      <c r="N22" s="118"/>
      <c r="O22" s="118"/>
      <c r="P22" s="118"/>
      <c r="Q22" s="118"/>
      <c r="R22" s="118"/>
      <c r="S22" s="118"/>
      <c r="T22" s="118"/>
      <c r="U22" s="118"/>
      <c r="V22" s="118"/>
      <c r="W22" s="118"/>
      <c r="X22" s="118"/>
      <c r="Y22" s="118"/>
      <c r="Z22" s="118"/>
      <c r="AA22" s="118"/>
      <c r="AB22" s="118"/>
      <c r="AC22" s="118"/>
      <c r="AD22" s="118"/>
      <c r="AE22" s="118"/>
      <c r="AF22" s="118"/>
      <c r="AG22" s="118"/>
      <c r="AH22" s="79"/>
    </row>
    <row r="23" spans="1:34" ht="15">
      <c r="A23" s="354"/>
      <c r="D23" s="68" t="str">
        <f>'O&amp;R'!B14</f>
        <v>poor timing</v>
      </c>
      <c r="E23" s="68" t="b">
        <v>0</v>
      </c>
      <c r="F23" s="339">
        <f t="shared" si="0"/>
        <v>0</v>
      </c>
      <c r="G23" s="352" t="str">
        <f>'O&amp;R'!D14</f>
        <v>Irrigation schedule does not match soil capacity, see scheduling sheet</v>
      </c>
      <c r="H23" s="285"/>
      <c r="I23" s="285"/>
      <c r="J23" s="162"/>
      <c r="K23" s="124"/>
      <c r="L23" s="124"/>
      <c r="M23" s="118"/>
      <c r="N23" s="118"/>
      <c r="O23" s="118"/>
      <c r="P23" s="118"/>
      <c r="Q23" s="118"/>
      <c r="R23" s="118"/>
      <c r="S23" s="118"/>
      <c r="T23" s="118"/>
      <c r="U23" s="118"/>
      <c r="V23" s="118"/>
      <c r="W23" s="118"/>
      <c r="X23" s="118"/>
      <c r="Y23" s="118"/>
      <c r="Z23" s="118"/>
      <c r="AA23" s="118"/>
      <c r="AB23" s="118"/>
      <c r="AC23" s="118"/>
      <c r="AD23" s="118"/>
      <c r="AE23" s="118"/>
      <c r="AF23" s="118"/>
      <c r="AG23" s="118"/>
      <c r="AH23" s="79"/>
    </row>
    <row r="24" spans="1:34" ht="15">
      <c r="A24" s="354"/>
      <c r="D24" s="68" t="str">
        <f>'O&amp;R'!B15</f>
        <v>poor schedule</v>
      </c>
      <c r="E24" s="68" t="b">
        <v>0</v>
      </c>
      <c r="F24" s="339">
        <f t="shared" si="0"/>
        <v>0</v>
      </c>
      <c r="G24" s="352" t="str">
        <f>'O&amp;R'!D15</f>
        <v>Irrigation schedule does not match plant demands, see scheduling sheet</v>
      </c>
      <c r="H24" s="285"/>
      <c r="I24" s="285"/>
      <c r="J24" s="162"/>
      <c r="K24" s="124"/>
      <c r="L24" s="124"/>
      <c r="M24" s="118"/>
      <c r="N24" s="118"/>
      <c r="O24" s="118"/>
      <c r="P24" s="118"/>
      <c r="Q24" s="118"/>
      <c r="R24" s="118"/>
      <c r="S24" s="118"/>
      <c r="T24" s="118"/>
      <c r="U24" s="118"/>
      <c r="V24" s="118"/>
      <c r="W24" s="118"/>
      <c r="X24" s="118"/>
      <c r="Y24" s="118"/>
      <c r="Z24" s="118"/>
      <c r="AA24" s="118"/>
      <c r="AB24" s="118"/>
      <c r="AC24" s="118"/>
      <c r="AD24" s="118"/>
      <c r="AE24" s="118"/>
      <c r="AF24" s="118"/>
      <c r="AG24" s="118"/>
      <c r="AH24" s="79"/>
    </row>
    <row r="25" spans="1:34" ht="15">
      <c r="A25" s="354"/>
      <c r="D25" s="68" t="str">
        <f>'O&amp;R'!B16</f>
        <v>over irrigation</v>
      </c>
      <c r="E25" s="68" t="b">
        <v>0</v>
      </c>
      <c r="F25" s="339">
        <f t="shared" si="0"/>
        <v>0</v>
      </c>
      <c r="G25" s="352" t="str">
        <f>'O&amp;R'!D16</f>
        <v>Irrigation application is excessive leading to wasted water, see scheduling sheet</v>
      </c>
      <c r="H25" s="285"/>
      <c r="I25" s="285"/>
      <c r="J25" s="162"/>
      <c r="K25" s="124"/>
      <c r="L25" s="124"/>
      <c r="M25" s="118"/>
      <c r="N25" s="118"/>
      <c r="O25" s="118"/>
      <c r="P25" s="118"/>
      <c r="Q25" s="118"/>
      <c r="R25" s="118"/>
      <c r="S25" s="118"/>
      <c r="T25" s="118"/>
      <c r="U25" s="118"/>
      <c r="V25" s="118"/>
      <c r="W25" s="118"/>
      <c r="X25" s="118"/>
      <c r="Y25" s="118"/>
      <c r="Z25" s="118"/>
      <c r="AA25" s="118"/>
      <c r="AB25" s="118"/>
      <c r="AC25" s="118"/>
      <c r="AD25" s="118"/>
      <c r="AE25" s="118"/>
      <c r="AF25" s="118"/>
      <c r="AG25" s="118"/>
      <c r="AH25" s="79"/>
    </row>
    <row r="26" spans="1:34" ht="15">
      <c r="A26" s="354"/>
      <c r="G26" s="285"/>
      <c r="H26" s="285"/>
      <c r="I26" s="285"/>
      <c r="J26" s="162"/>
      <c r="K26" s="124"/>
      <c r="L26" s="124"/>
      <c r="M26" s="118"/>
      <c r="N26" s="118"/>
      <c r="O26" s="118"/>
      <c r="P26" s="118"/>
      <c r="Q26" s="118"/>
      <c r="R26" s="118"/>
      <c r="S26" s="118"/>
      <c r="T26" s="118"/>
      <c r="U26" s="118"/>
      <c r="V26" s="118"/>
      <c r="W26" s="118"/>
      <c r="X26" s="118"/>
      <c r="Y26" s="118"/>
      <c r="Z26" s="118"/>
      <c r="AA26" s="118"/>
      <c r="AB26" s="118"/>
      <c r="AC26" s="118"/>
      <c r="AD26" s="118"/>
      <c r="AE26" s="118"/>
      <c r="AF26" s="118"/>
      <c r="AG26" s="118"/>
      <c r="AH26" s="79"/>
    </row>
    <row r="27" spans="1:34" ht="15">
      <c r="A27" s="354"/>
      <c r="G27" s="285"/>
      <c r="H27" s="285"/>
      <c r="I27" s="285"/>
      <c r="J27" s="162"/>
      <c r="K27" s="124"/>
      <c r="L27" s="124"/>
      <c r="M27" s="118"/>
      <c r="N27" s="118"/>
      <c r="O27" s="118"/>
      <c r="P27" s="118"/>
      <c r="Q27" s="118"/>
      <c r="R27" s="118"/>
      <c r="S27" s="118"/>
      <c r="T27" s="118"/>
      <c r="U27" s="118"/>
      <c r="V27" s="118"/>
      <c r="W27" s="118"/>
      <c r="X27" s="118"/>
      <c r="Y27" s="118"/>
      <c r="Z27" s="118"/>
      <c r="AA27" s="118"/>
      <c r="AB27" s="118"/>
      <c r="AC27" s="118"/>
      <c r="AD27" s="118"/>
      <c r="AE27" s="118"/>
      <c r="AF27" s="118"/>
      <c r="AG27" s="118"/>
      <c r="AH27" s="79"/>
    </row>
    <row r="28" spans="1:34" ht="15">
      <c r="A28" s="354"/>
      <c r="G28" s="285"/>
      <c r="H28" s="285"/>
      <c r="I28" s="285"/>
      <c r="J28" s="162"/>
      <c r="K28" s="124"/>
      <c r="L28" s="124"/>
      <c r="M28" s="118"/>
      <c r="N28" s="118"/>
      <c r="O28" s="118"/>
      <c r="P28" s="118"/>
      <c r="Q28" s="118"/>
      <c r="R28" s="118"/>
      <c r="S28" s="118"/>
      <c r="T28" s="118"/>
      <c r="U28" s="118"/>
      <c r="V28" s="118"/>
      <c r="W28" s="118"/>
      <c r="X28" s="118"/>
      <c r="Y28" s="118"/>
      <c r="Z28" s="118"/>
      <c r="AA28" s="118"/>
      <c r="AB28" s="118"/>
      <c r="AC28" s="118"/>
      <c r="AD28" s="118"/>
      <c r="AE28" s="118"/>
      <c r="AF28" s="118"/>
      <c r="AG28" s="118"/>
      <c r="AH28" s="79"/>
    </row>
    <row r="29" spans="1:34" ht="15">
      <c r="A29" s="354"/>
      <c r="G29" s="285"/>
      <c r="H29" s="285"/>
      <c r="I29" s="285"/>
      <c r="J29" s="162"/>
      <c r="K29" s="124"/>
      <c r="L29" s="124"/>
      <c r="M29" s="118"/>
      <c r="N29" s="118"/>
      <c r="O29" s="118"/>
      <c r="P29" s="118"/>
      <c r="Q29" s="118"/>
      <c r="R29" s="118"/>
      <c r="S29" s="118"/>
      <c r="T29" s="118"/>
      <c r="U29" s="118"/>
      <c r="V29" s="118"/>
      <c r="W29" s="118"/>
      <c r="X29" s="118"/>
      <c r="Y29" s="118"/>
      <c r="Z29" s="118"/>
      <c r="AA29" s="118"/>
      <c r="AB29" s="118"/>
      <c r="AC29" s="118"/>
      <c r="AD29" s="118"/>
      <c r="AE29" s="118"/>
      <c r="AF29" s="118"/>
      <c r="AG29" s="118"/>
      <c r="AH29" s="79"/>
    </row>
    <row r="30" spans="1:34" ht="15">
      <c r="A30" s="354"/>
      <c r="G30" s="285"/>
      <c r="H30" s="285"/>
      <c r="I30" s="285"/>
      <c r="J30" s="162"/>
      <c r="K30" s="124"/>
      <c r="L30" s="287"/>
      <c r="M30" s="118"/>
      <c r="N30" s="118"/>
      <c r="O30" s="118"/>
      <c r="P30" s="118"/>
      <c r="Q30" s="118"/>
      <c r="R30" s="118"/>
      <c r="S30" s="118"/>
      <c r="T30" s="118"/>
      <c r="U30" s="118"/>
      <c r="V30" s="118"/>
      <c r="W30" s="118"/>
      <c r="X30" s="118"/>
      <c r="Y30" s="118"/>
      <c r="Z30" s="118"/>
      <c r="AA30" s="118"/>
      <c r="AB30" s="118"/>
      <c r="AC30" s="118"/>
      <c r="AD30" s="118"/>
      <c r="AE30" s="118"/>
      <c r="AF30" s="118"/>
      <c r="AG30" s="118"/>
      <c r="AH30" s="79"/>
    </row>
    <row r="31" spans="1:34" ht="15">
      <c r="A31" s="354"/>
      <c r="G31" s="285"/>
      <c r="H31" s="285"/>
      <c r="I31" s="285"/>
      <c r="J31" s="162"/>
      <c r="K31" s="124"/>
      <c r="L31" s="287"/>
      <c r="M31" s="118"/>
      <c r="N31" s="118"/>
      <c r="O31" s="118"/>
      <c r="P31" s="118"/>
      <c r="Q31" s="118"/>
      <c r="R31" s="118"/>
      <c r="S31" s="118"/>
      <c r="T31" s="118"/>
      <c r="U31" s="118"/>
      <c r="V31" s="118"/>
      <c r="W31" s="118"/>
      <c r="X31" s="118"/>
      <c r="Y31" s="118"/>
      <c r="Z31" s="118"/>
      <c r="AA31" s="118"/>
      <c r="AB31" s="118"/>
      <c r="AC31" s="118"/>
      <c r="AD31" s="118"/>
      <c r="AE31" s="118"/>
      <c r="AF31" s="118"/>
      <c r="AG31" s="118"/>
      <c r="AH31" s="79"/>
    </row>
    <row r="32" spans="1:34" ht="15">
      <c r="A32" s="354"/>
      <c r="G32" s="285"/>
      <c r="H32" s="285"/>
      <c r="I32" s="285"/>
      <c r="J32" s="162"/>
      <c r="K32" s="124"/>
      <c r="L32" s="124"/>
      <c r="M32" s="118"/>
      <c r="N32" s="118"/>
      <c r="O32" s="118"/>
      <c r="P32" s="118"/>
      <c r="Q32" s="118"/>
      <c r="R32" s="118"/>
      <c r="S32" s="118"/>
      <c r="T32" s="118"/>
      <c r="U32" s="118"/>
      <c r="V32" s="118"/>
      <c r="W32" s="118"/>
      <c r="X32" s="118"/>
      <c r="Y32" s="118"/>
      <c r="Z32" s="118"/>
      <c r="AA32" s="118"/>
      <c r="AB32" s="118"/>
      <c r="AC32" s="118"/>
      <c r="AD32" s="118"/>
      <c r="AE32" s="118"/>
      <c r="AF32" s="118"/>
      <c r="AG32" s="118"/>
      <c r="AH32" s="79"/>
    </row>
    <row r="33" spans="1:34" ht="15">
      <c r="A33" s="354"/>
      <c r="G33" s="285"/>
      <c r="H33" s="285"/>
      <c r="I33" s="285"/>
      <c r="J33" s="162"/>
      <c r="K33" s="124"/>
      <c r="L33" s="124"/>
      <c r="M33" s="118"/>
      <c r="N33" s="118"/>
      <c r="O33" s="118"/>
      <c r="P33" s="118"/>
      <c r="Q33" s="118"/>
      <c r="R33" s="118"/>
      <c r="S33" s="118"/>
      <c r="T33" s="118"/>
      <c r="U33" s="118"/>
      <c r="V33" s="118"/>
      <c r="W33" s="118"/>
      <c r="X33" s="118"/>
      <c r="Y33" s="118"/>
      <c r="Z33" s="118"/>
      <c r="AA33" s="118"/>
      <c r="AB33" s="118"/>
      <c r="AC33" s="118"/>
      <c r="AD33" s="118"/>
      <c r="AE33" s="118"/>
      <c r="AF33" s="118"/>
      <c r="AG33" s="118"/>
      <c r="AH33" s="79"/>
    </row>
    <row r="34" spans="1:34" ht="15">
      <c r="A34" s="354"/>
      <c r="G34" s="285"/>
      <c r="H34" s="285"/>
      <c r="I34" s="285"/>
      <c r="J34" s="162"/>
      <c r="K34" s="124"/>
      <c r="L34" s="124"/>
      <c r="M34" s="118"/>
      <c r="N34" s="118"/>
      <c r="O34" s="118"/>
      <c r="P34" s="118"/>
      <c r="Q34" s="118"/>
      <c r="R34" s="118"/>
      <c r="S34" s="118"/>
      <c r="T34" s="118"/>
      <c r="U34" s="118"/>
      <c r="V34" s="118"/>
      <c r="W34" s="118"/>
      <c r="X34" s="118"/>
      <c r="Y34" s="118"/>
      <c r="Z34" s="118"/>
      <c r="AA34" s="118"/>
      <c r="AB34" s="118"/>
      <c r="AC34" s="118"/>
      <c r="AD34" s="118"/>
      <c r="AE34" s="118"/>
      <c r="AF34" s="118"/>
      <c r="AG34" s="118"/>
      <c r="AH34" s="79"/>
    </row>
    <row r="35" spans="1:34" ht="15">
      <c r="A35" s="354"/>
      <c r="G35" s="285"/>
      <c r="H35" s="285"/>
      <c r="I35" s="285"/>
      <c r="J35" s="162"/>
      <c r="K35" s="124"/>
      <c r="L35" s="124"/>
      <c r="M35" s="118"/>
      <c r="N35" s="118"/>
      <c r="O35" s="118"/>
      <c r="P35" s="118"/>
      <c r="Q35" s="118"/>
      <c r="R35" s="118"/>
      <c r="S35" s="118"/>
      <c r="T35" s="118"/>
      <c r="U35" s="118"/>
      <c r="V35" s="118"/>
      <c r="W35" s="118"/>
      <c r="X35" s="118"/>
      <c r="Y35" s="118"/>
      <c r="Z35" s="118"/>
      <c r="AA35" s="118"/>
      <c r="AB35" s="118"/>
      <c r="AC35" s="118"/>
      <c r="AD35" s="118"/>
      <c r="AE35" s="118"/>
      <c r="AF35" s="118"/>
      <c r="AG35" s="118"/>
      <c r="AH35" s="79"/>
    </row>
    <row r="36" spans="1:34" ht="15">
      <c r="A36" s="354"/>
      <c r="G36" s="285"/>
      <c r="H36" s="285"/>
      <c r="I36" s="285"/>
      <c r="J36" s="162"/>
      <c r="K36" s="124"/>
      <c r="L36" s="124"/>
      <c r="M36" s="118"/>
      <c r="N36" s="118"/>
      <c r="O36" s="118"/>
      <c r="P36" s="118"/>
      <c r="Q36" s="118"/>
      <c r="R36" s="118"/>
      <c r="S36" s="118"/>
      <c r="T36" s="118"/>
      <c r="U36" s="118"/>
      <c r="V36" s="118"/>
      <c r="W36" s="118"/>
      <c r="X36" s="118"/>
      <c r="Y36" s="118"/>
      <c r="Z36" s="118"/>
      <c r="AA36" s="118"/>
      <c r="AB36" s="118"/>
      <c r="AC36" s="118"/>
      <c r="AD36" s="118"/>
      <c r="AE36" s="118"/>
      <c r="AF36" s="118"/>
      <c r="AG36" s="118"/>
      <c r="AH36" s="79"/>
    </row>
    <row r="37" spans="1:34" ht="15">
      <c r="A37" s="354"/>
      <c r="G37" s="285"/>
      <c r="H37" s="285"/>
      <c r="I37" s="285"/>
      <c r="J37" s="162"/>
      <c r="K37" s="124"/>
      <c r="L37" s="124"/>
      <c r="M37" s="118"/>
      <c r="N37" s="118"/>
      <c r="O37" s="118"/>
      <c r="P37" s="118"/>
      <c r="Q37" s="118"/>
      <c r="R37" s="118"/>
      <c r="S37" s="118"/>
      <c r="T37" s="118"/>
      <c r="U37" s="118"/>
      <c r="V37" s="118"/>
      <c r="W37" s="118"/>
      <c r="X37" s="118"/>
      <c r="Y37" s="118"/>
      <c r="Z37" s="118"/>
      <c r="AA37" s="118"/>
      <c r="AB37" s="118"/>
      <c r="AC37" s="118"/>
      <c r="AD37" s="118"/>
      <c r="AE37" s="118"/>
      <c r="AF37" s="118"/>
      <c r="AG37" s="118"/>
      <c r="AH37" s="79"/>
    </row>
    <row r="38" spans="1:34" ht="15">
      <c r="A38" s="354"/>
      <c r="G38" s="285"/>
      <c r="H38" s="285"/>
      <c r="I38" s="285"/>
      <c r="J38" s="162"/>
      <c r="K38" s="124"/>
      <c r="L38" s="124"/>
      <c r="M38" s="118"/>
      <c r="N38" s="118"/>
      <c r="O38" s="118"/>
      <c r="P38" s="118"/>
      <c r="Q38" s="118"/>
      <c r="R38" s="118"/>
      <c r="S38" s="118"/>
      <c r="T38" s="118"/>
      <c r="U38" s="118"/>
      <c r="V38" s="118"/>
      <c r="W38" s="118"/>
      <c r="X38" s="118"/>
      <c r="Y38" s="118"/>
      <c r="Z38" s="118"/>
      <c r="AA38" s="118"/>
      <c r="AB38" s="118"/>
      <c r="AC38" s="118"/>
      <c r="AD38" s="118"/>
      <c r="AE38" s="118"/>
      <c r="AF38" s="118"/>
      <c r="AG38" s="118"/>
      <c r="AH38" s="79"/>
    </row>
    <row r="39" spans="1:34" ht="15">
      <c r="A39" s="354"/>
      <c r="G39" s="285"/>
      <c r="H39" s="285"/>
      <c r="I39" s="285"/>
      <c r="J39" s="162"/>
      <c r="K39" s="124"/>
      <c r="L39" s="124"/>
      <c r="M39" s="118"/>
      <c r="N39" s="118"/>
      <c r="O39" s="118"/>
      <c r="P39" s="118"/>
      <c r="Q39" s="118"/>
      <c r="R39" s="118"/>
      <c r="S39" s="118"/>
      <c r="T39" s="118"/>
      <c r="U39" s="118"/>
      <c r="V39" s="118"/>
      <c r="W39" s="118"/>
      <c r="X39" s="118"/>
      <c r="Y39" s="118"/>
      <c r="Z39" s="118"/>
      <c r="AA39" s="118"/>
      <c r="AB39" s="118"/>
      <c r="AC39" s="118"/>
      <c r="AD39" s="118"/>
      <c r="AE39" s="118"/>
      <c r="AF39" s="118"/>
      <c r="AG39" s="118"/>
      <c r="AH39" s="79"/>
    </row>
    <row r="40" spans="1:34" ht="15">
      <c r="A40" s="354"/>
      <c r="G40" s="285"/>
      <c r="H40" s="285"/>
      <c r="I40" s="285"/>
      <c r="J40" s="162"/>
      <c r="K40" s="124"/>
      <c r="L40" s="124"/>
      <c r="M40" s="118"/>
      <c r="N40" s="118"/>
      <c r="O40" s="118"/>
      <c r="P40" s="118"/>
      <c r="Q40" s="118"/>
      <c r="R40" s="118"/>
      <c r="S40" s="118"/>
      <c r="T40" s="118"/>
      <c r="U40" s="118"/>
      <c r="V40" s="118"/>
      <c r="W40" s="118"/>
      <c r="X40" s="118"/>
      <c r="Y40" s="118"/>
      <c r="Z40" s="118"/>
      <c r="AA40" s="118"/>
      <c r="AB40" s="118"/>
      <c r="AC40" s="118"/>
      <c r="AD40" s="118"/>
      <c r="AE40" s="118"/>
      <c r="AF40" s="118"/>
      <c r="AG40" s="118"/>
      <c r="AH40" s="79"/>
    </row>
    <row r="41" spans="1:34" ht="15">
      <c r="A41" s="292"/>
      <c r="G41" s="285"/>
      <c r="H41" s="285"/>
      <c r="I41" s="285"/>
      <c r="J41" s="162"/>
      <c r="K41" s="124"/>
      <c r="L41" s="124"/>
      <c r="M41" s="118"/>
      <c r="N41" s="118"/>
      <c r="O41" s="118"/>
      <c r="P41" s="118"/>
      <c r="Q41" s="118"/>
      <c r="R41" s="118"/>
      <c r="S41" s="118"/>
      <c r="T41" s="118"/>
      <c r="U41" s="118"/>
      <c r="V41" s="118"/>
      <c r="W41" s="118"/>
      <c r="X41" s="118"/>
      <c r="Y41" s="118"/>
      <c r="Z41" s="118"/>
      <c r="AA41" s="118"/>
      <c r="AB41" s="118"/>
      <c r="AC41" s="118"/>
      <c r="AD41" s="118"/>
      <c r="AE41" s="118"/>
      <c r="AF41" s="118"/>
      <c r="AG41" s="118"/>
      <c r="AH41" s="79"/>
    </row>
    <row r="42" spans="1:34" ht="15.6" customHeight="1">
      <c r="A42" s="292"/>
      <c r="G42" s="285"/>
      <c r="H42" s="285"/>
      <c r="I42" s="285"/>
      <c r="J42" s="79"/>
      <c r="K42" s="79"/>
      <c r="L42" s="124"/>
      <c r="M42" s="124"/>
      <c r="N42" s="124"/>
      <c r="O42" s="124"/>
      <c r="P42" s="124"/>
      <c r="Q42" s="124"/>
      <c r="R42" s="124"/>
      <c r="S42" s="124"/>
      <c r="T42" s="124"/>
      <c r="U42" s="124"/>
      <c r="V42" s="124"/>
      <c r="W42" s="124"/>
      <c r="X42" s="124"/>
      <c r="Y42" s="124"/>
      <c r="Z42" s="124"/>
      <c r="AA42" s="124"/>
      <c r="AB42" s="124"/>
      <c r="AC42" s="124"/>
      <c r="AD42" s="124"/>
      <c r="AE42" s="124"/>
      <c r="AF42" s="79"/>
      <c r="AG42" s="79"/>
      <c r="AH42" s="79"/>
    </row>
    <row r="43" spans="1:34" ht="15.75">
      <c r="A43" s="292"/>
      <c r="G43" s="285"/>
      <c r="H43" s="285"/>
      <c r="I43" s="285"/>
      <c r="J43" s="79"/>
      <c r="K43" s="79"/>
      <c r="L43" s="124"/>
      <c r="M43" s="286"/>
      <c r="N43" s="286"/>
      <c r="O43" s="286"/>
      <c r="P43" s="286"/>
      <c r="Q43" s="286"/>
      <c r="R43" s="286"/>
      <c r="S43" s="286"/>
      <c r="T43" s="286"/>
      <c r="U43" s="286"/>
      <c r="V43" s="286"/>
      <c r="W43" s="286"/>
      <c r="X43" s="286"/>
      <c r="Y43" s="286"/>
      <c r="Z43" s="286"/>
      <c r="AA43" s="286"/>
      <c r="AB43" s="286"/>
      <c r="AC43" s="286"/>
      <c r="AD43" s="286"/>
      <c r="AE43" s="286"/>
      <c r="AF43" s="118"/>
      <c r="AG43" s="118"/>
      <c r="AH43" s="79"/>
    </row>
    <row r="44" spans="1:34" ht="15">
      <c r="A44" s="292"/>
      <c r="G44" s="285"/>
      <c r="H44" s="285"/>
      <c r="I44" s="285"/>
      <c r="J44" s="162"/>
      <c r="K44" s="124"/>
      <c r="L44" s="124"/>
      <c r="M44" s="118"/>
      <c r="N44" s="118"/>
      <c r="O44" s="118"/>
      <c r="P44" s="118"/>
      <c r="Q44" s="118"/>
      <c r="R44" s="118"/>
      <c r="S44" s="118"/>
      <c r="T44" s="118"/>
      <c r="U44" s="118"/>
      <c r="V44" s="118"/>
      <c r="W44" s="118"/>
      <c r="X44" s="118"/>
      <c r="Y44" s="118"/>
      <c r="Z44" s="118"/>
      <c r="AA44" s="118"/>
      <c r="AB44" s="118"/>
      <c r="AC44" s="118"/>
      <c r="AD44" s="118"/>
      <c r="AE44" s="118"/>
      <c r="AF44" s="118"/>
      <c r="AG44" s="118"/>
      <c r="AH44" s="79"/>
    </row>
    <row r="45" spans="1:34" ht="15">
      <c r="A45" s="292"/>
      <c r="G45" s="285"/>
      <c r="H45" s="285"/>
      <c r="I45" s="285"/>
      <c r="J45" s="162"/>
      <c r="K45" s="124"/>
      <c r="L45" s="124"/>
      <c r="M45" s="118"/>
      <c r="N45" s="118"/>
      <c r="O45" s="118"/>
      <c r="P45" s="118"/>
      <c r="Q45" s="118"/>
      <c r="R45" s="118"/>
      <c r="S45" s="118"/>
      <c r="T45" s="118"/>
      <c r="U45" s="118"/>
      <c r="V45" s="118"/>
      <c r="W45" s="118"/>
      <c r="X45" s="118"/>
      <c r="Y45" s="118"/>
      <c r="Z45" s="118"/>
      <c r="AA45" s="118"/>
      <c r="AB45" s="118"/>
      <c r="AC45" s="118"/>
      <c r="AD45" s="118"/>
      <c r="AE45" s="118"/>
      <c r="AF45" s="118"/>
      <c r="AG45" s="118"/>
      <c r="AH45" s="79"/>
    </row>
    <row r="46" spans="1:34" ht="15.6" customHeight="1">
      <c r="A46" s="292"/>
      <c r="G46" s="285"/>
      <c r="H46" s="285"/>
      <c r="I46" s="285"/>
      <c r="J46" s="162"/>
      <c r="K46" s="124"/>
      <c r="L46" s="124"/>
      <c r="M46" s="118"/>
      <c r="N46" s="118"/>
      <c r="O46" s="118"/>
      <c r="P46" s="118"/>
      <c r="Q46" s="118"/>
      <c r="R46" s="118"/>
      <c r="S46" s="118"/>
      <c r="T46" s="118"/>
      <c r="U46" s="118"/>
      <c r="V46" s="118"/>
      <c r="W46" s="118"/>
      <c r="X46" s="118"/>
      <c r="Y46" s="118"/>
      <c r="Z46" s="118"/>
      <c r="AA46" s="118"/>
      <c r="AB46" s="118"/>
      <c r="AC46" s="118"/>
      <c r="AD46" s="118"/>
      <c r="AE46" s="118"/>
      <c r="AF46" s="118"/>
      <c r="AG46" s="118"/>
      <c r="AH46" s="79"/>
    </row>
    <row r="47" spans="1:34" ht="15">
      <c r="A47" s="292"/>
      <c r="G47" s="285"/>
      <c r="H47" s="285"/>
      <c r="I47" s="285"/>
      <c r="J47" s="162"/>
      <c r="K47" s="124"/>
      <c r="L47" s="124"/>
      <c r="M47" s="118"/>
      <c r="N47" s="118"/>
      <c r="O47" s="118"/>
      <c r="P47" s="118"/>
      <c r="Q47" s="118"/>
      <c r="R47" s="118"/>
      <c r="S47" s="118"/>
      <c r="T47" s="118"/>
      <c r="U47" s="118"/>
      <c r="V47" s="118"/>
      <c r="W47" s="118"/>
      <c r="X47" s="118"/>
      <c r="Y47" s="118"/>
      <c r="Z47" s="118"/>
      <c r="AA47" s="118"/>
      <c r="AB47" s="118"/>
      <c r="AC47" s="118"/>
      <c r="AD47" s="118"/>
      <c r="AE47" s="118"/>
      <c r="AF47" s="118"/>
      <c r="AG47" s="118"/>
      <c r="AH47" s="79"/>
    </row>
    <row r="48" spans="1:34" ht="15.6" customHeight="1">
      <c r="A48" s="292"/>
      <c r="G48" s="285"/>
      <c r="H48" s="285"/>
      <c r="I48" s="285"/>
      <c r="J48" s="162"/>
      <c r="K48" s="124"/>
      <c r="L48" s="124"/>
      <c r="M48" s="118"/>
      <c r="N48" s="118"/>
      <c r="O48" s="118"/>
      <c r="P48" s="118"/>
      <c r="Q48" s="118"/>
      <c r="R48" s="118"/>
      <c r="S48" s="118"/>
      <c r="T48" s="118"/>
      <c r="U48" s="118"/>
      <c r="V48" s="118"/>
      <c r="W48" s="118"/>
      <c r="X48" s="118"/>
      <c r="Y48" s="118"/>
      <c r="Z48" s="118"/>
      <c r="AA48" s="118"/>
      <c r="AB48" s="118"/>
      <c r="AC48" s="118"/>
      <c r="AD48" s="118"/>
      <c r="AE48" s="118"/>
      <c r="AF48" s="118"/>
      <c r="AG48" s="118"/>
      <c r="AH48" s="79"/>
    </row>
    <row r="49" spans="1:34" ht="15">
      <c r="A49" s="292"/>
      <c r="G49" s="285"/>
      <c r="H49" s="285"/>
      <c r="I49" s="285"/>
      <c r="J49" s="162"/>
      <c r="K49" s="124"/>
      <c r="L49" s="124"/>
      <c r="M49" s="118"/>
      <c r="N49" s="118"/>
      <c r="O49" s="118"/>
      <c r="P49" s="118"/>
      <c r="Q49" s="118"/>
      <c r="R49" s="118"/>
      <c r="S49" s="118"/>
      <c r="T49" s="118"/>
      <c r="U49" s="118"/>
      <c r="V49" s="118"/>
      <c r="W49" s="118"/>
      <c r="X49" s="118"/>
      <c r="Y49" s="118"/>
      <c r="Z49" s="118"/>
      <c r="AA49" s="118"/>
      <c r="AB49" s="118"/>
      <c r="AC49" s="118"/>
      <c r="AD49" s="118"/>
      <c r="AE49" s="118"/>
      <c r="AF49" s="118"/>
      <c r="AG49" s="118"/>
      <c r="AH49" s="79"/>
    </row>
    <row r="50" spans="1:34" ht="15">
      <c r="A50" s="292"/>
      <c r="G50" s="285"/>
      <c r="H50" s="285"/>
      <c r="I50" s="285"/>
      <c r="J50" s="162"/>
      <c r="K50" s="124"/>
      <c r="L50" s="124"/>
      <c r="M50" s="118"/>
      <c r="N50" s="118"/>
      <c r="O50" s="118"/>
      <c r="P50" s="118"/>
      <c r="Q50" s="118"/>
      <c r="R50" s="118"/>
      <c r="S50" s="118"/>
      <c r="T50" s="118"/>
      <c r="U50" s="118"/>
      <c r="V50" s="118"/>
      <c r="W50" s="118"/>
      <c r="X50" s="118"/>
      <c r="Y50" s="118"/>
      <c r="Z50" s="118"/>
      <c r="AA50" s="118"/>
      <c r="AB50" s="118"/>
      <c r="AC50" s="118"/>
      <c r="AD50" s="118"/>
      <c r="AE50" s="118"/>
      <c r="AF50" s="118"/>
      <c r="AG50" s="118"/>
      <c r="AH50" s="79"/>
    </row>
    <row r="51" spans="1:34" ht="15">
      <c r="A51" s="292"/>
      <c r="G51" s="285"/>
      <c r="H51" s="285"/>
      <c r="I51" s="285"/>
      <c r="J51" s="162"/>
      <c r="K51" s="124"/>
      <c r="L51" s="124"/>
      <c r="M51" s="118"/>
      <c r="N51" s="118"/>
      <c r="O51" s="118"/>
      <c r="P51" s="118"/>
      <c r="Q51" s="118"/>
      <c r="R51" s="118"/>
      <c r="S51" s="118"/>
      <c r="T51" s="118"/>
      <c r="U51" s="118"/>
      <c r="V51" s="118"/>
      <c r="W51" s="118"/>
      <c r="X51" s="118"/>
      <c r="Y51" s="118"/>
      <c r="Z51" s="118"/>
      <c r="AA51" s="118"/>
      <c r="AB51" s="118"/>
      <c r="AC51" s="118"/>
      <c r="AD51" s="118"/>
      <c r="AE51" s="118"/>
      <c r="AF51" s="118"/>
      <c r="AG51" s="118"/>
      <c r="AH51" s="79"/>
    </row>
    <row r="52" spans="1:34" ht="15.6" customHeight="1">
      <c r="A52" s="292"/>
      <c r="G52" s="285"/>
      <c r="H52" s="285"/>
      <c r="I52" s="285"/>
      <c r="J52" s="162"/>
      <c r="K52" s="124"/>
      <c r="L52" s="287"/>
      <c r="M52" s="118"/>
      <c r="N52" s="118"/>
      <c r="O52" s="118"/>
      <c r="P52" s="118"/>
      <c r="Q52" s="118"/>
      <c r="R52" s="118"/>
      <c r="S52" s="118"/>
      <c r="T52" s="118"/>
      <c r="U52" s="118"/>
      <c r="V52" s="118"/>
      <c r="W52" s="118"/>
      <c r="X52" s="118"/>
      <c r="Y52" s="118"/>
      <c r="Z52" s="118"/>
      <c r="AA52" s="118"/>
      <c r="AB52" s="118"/>
      <c r="AC52" s="118"/>
      <c r="AD52" s="118"/>
      <c r="AE52" s="118"/>
      <c r="AF52" s="118"/>
      <c r="AG52" s="118"/>
      <c r="AH52" s="79"/>
    </row>
    <row r="53" spans="1:34" ht="15">
      <c r="A53" s="292"/>
      <c r="G53" s="285"/>
      <c r="H53" s="285"/>
      <c r="I53" s="285"/>
      <c r="J53" s="162"/>
      <c r="K53" s="124"/>
      <c r="L53" s="287"/>
      <c r="M53" s="118"/>
      <c r="N53" s="118"/>
      <c r="O53" s="118"/>
      <c r="P53" s="118"/>
      <c r="Q53" s="118"/>
      <c r="R53" s="118"/>
      <c r="S53" s="118"/>
      <c r="T53" s="118"/>
      <c r="U53" s="118"/>
      <c r="V53" s="118"/>
      <c r="W53" s="118"/>
      <c r="X53" s="118"/>
      <c r="Y53" s="118"/>
      <c r="Z53" s="118"/>
      <c r="AA53" s="118"/>
      <c r="AB53" s="118"/>
      <c r="AC53" s="118"/>
      <c r="AD53" s="118"/>
      <c r="AE53" s="118"/>
      <c r="AF53" s="118"/>
      <c r="AG53" s="118"/>
      <c r="AH53" s="79"/>
    </row>
    <row r="54" spans="1:34" ht="15.6" customHeight="1">
      <c r="A54" s="292"/>
      <c r="G54" s="285"/>
      <c r="H54" s="285"/>
      <c r="I54" s="285"/>
      <c r="J54" s="162"/>
      <c r="K54" s="124"/>
      <c r="L54" s="124"/>
      <c r="M54" s="118"/>
      <c r="N54" s="118"/>
      <c r="O54" s="118"/>
      <c r="P54" s="118"/>
      <c r="Q54" s="118"/>
      <c r="R54" s="118"/>
      <c r="S54" s="118"/>
      <c r="T54" s="118"/>
      <c r="U54" s="118"/>
      <c r="V54" s="118"/>
      <c r="W54" s="118"/>
      <c r="X54" s="118"/>
      <c r="Y54" s="118"/>
      <c r="Z54" s="118"/>
      <c r="AA54" s="118"/>
      <c r="AB54" s="118"/>
      <c r="AC54" s="118"/>
      <c r="AD54" s="118"/>
      <c r="AE54" s="118"/>
      <c r="AF54" s="118"/>
      <c r="AG54" s="118"/>
      <c r="AH54" s="79"/>
    </row>
    <row r="55" spans="1:34" ht="15">
      <c r="A55" s="292"/>
      <c r="G55" s="285"/>
      <c r="H55" s="285"/>
      <c r="I55" s="285"/>
      <c r="J55" s="162"/>
      <c r="K55" s="124"/>
      <c r="L55" s="124"/>
      <c r="M55" s="118"/>
      <c r="N55" s="118"/>
      <c r="O55" s="118"/>
      <c r="P55" s="118"/>
      <c r="Q55" s="118"/>
      <c r="R55" s="118"/>
      <c r="S55" s="118"/>
      <c r="T55" s="118"/>
      <c r="U55" s="118"/>
      <c r="V55" s="118"/>
      <c r="W55" s="118"/>
      <c r="X55" s="118"/>
      <c r="Y55" s="118"/>
      <c r="Z55" s="118"/>
      <c r="AA55" s="118"/>
      <c r="AB55" s="118"/>
      <c r="AC55" s="118"/>
      <c r="AD55" s="118"/>
      <c r="AE55" s="118"/>
      <c r="AF55" s="118"/>
      <c r="AG55" s="118"/>
      <c r="AH55" s="79"/>
    </row>
    <row r="56" spans="1:34" ht="15">
      <c r="A56" s="292"/>
      <c r="G56" s="285"/>
      <c r="H56" s="285"/>
      <c r="I56" s="285"/>
      <c r="J56" s="162"/>
      <c r="K56" s="124"/>
      <c r="L56" s="124"/>
      <c r="M56" s="118"/>
      <c r="N56" s="118"/>
      <c r="O56" s="118"/>
      <c r="P56" s="118"/>
      <c r="Q56" s="118"/>
      <c r="R56" s="118"/>
      <c r="S56" s="118"/>
      <c r="T56" s="118"/>
      <c r="U56" s="118"/>
      <c r="V56" s="118"/>
      <c r="W56" s="118"/>
      <c r="X56" s="118"/>
      <c r="Y56" s="118"/>
      <c r="Z56" s="118"/>
      <c r="AA56" s="118"/>
      <c r="AB56" s="118"/>
      <c r="AC56" s="118"/>
      <c r="AD56" s="118"/>
      <c r="AE56" s="118"/>
      <c r="AF56" s="118"/>
      <c r="AG56" s="118"/>
      <c r="AH56" s="79"/>
    </row>
    <row r="57" spans="1:34" ht="15">
      <c r="A57" s="292"/>
      <c r="G57" s="285"/>
      <c r="H57" s="285"/>
      <c r="I57" s="285"/>
      <c r="J57" s="162"/>
      <c r="K57" s="124"/>
      <c r="L57" s="124"/>
      <c r="M57" s="118"/>
      <c r="N57" s="118"/>
      <c r="O57" s="118"/>
      <c r="P57" s="118"/>
      <c r="Q57" s="118"/>
      <c r="R57" s="118"/>
      <c r="S57" s="118"/>
      <c r="T57" s="118"/>
      <c r="U57" s="118"/>
      <c r="V57" s="118"/>
      <c r="W57" s="118"/>
      <c r="X57" s="118"/>
      <c r="Y57" s="118"/>
      <c r="Z57" s="118"/>
      <c r="AA57" s="118"/>
      <c r="AB57" s="118"/>
      <c r="AC57" s="118"/>
      <c r="AD57" s="118"/>
      <c r="AE57" s="118"/>
      <c r="AF57" s="118"/>
      <c r="AG57" s="118"/>
      <c r="AH57" s="79"/>
    </row>
    <row r="58" spans="1:34" ht="15.6" customHeight="1">
      <c r="A58" s="292"/>
      <c r="G58" s="285"/>
      <c r="H58" s="285"/>
      <c r="I58" s="285"/>
      <c r="J58" s="162"/>
      <c r="K58" s="124"/>
      <c r="L58" s="124"/>
      <c r="M58" s="118"/>
      <c r="N58" s="118"/>
      <c r="O58" s="118"/>
      <c r="P58" s="118"/>
      <c r="Q58" s="118"/>
      <c r="R58" s="118"/>
      <c r="S58" s="118"/>
      <c r="T58" s="118"/>
      <c r="U58" s="118"/>
      <c r="V58" s="118"/>
      <c r="W58" s="118"/>
      <c r="X58" s="118"/>
      <c r="Y58" s="118"/>
      <c r="Z58" s="118"/>
      <c r="AA58" s="118"/>
      <c r="AB58" s="118"/>
      <c r="AC58" s="118"/>
      <c r="AD58" s="118"/>
      <c r="AE58" s="118"/>
      <c r="AF58" s="118"/>
      <c r="AG58" s="118"/>
      <c r="AH58" s="79"/>
    </row>
    <row r="59" spans="1:34" ht="15">
      <c r="A59" s="292"/>
      <c r="G59" s="285"/>
      <c r="H59" s="285"/>
      <c r="I59" s="285"/>
      <c r="J59" s="162"/>
      <c r="K59" s="124"/>
      <c r="L59" s="124"/>
      <c r="M59" s="118"/>
      <c r="N59" s="118"/>
      <c r="O59" s="118"/>
      <c r="P59" s="118"/>
      <c r="Q59" s="118"/>
      <c r="R59" s="118"/>
      <c r="S59" s="118"/>
      <c r="T59" s="118"/>
      <c r="U59" s="118"/>
      <c r="V59" s="118"/>
      <c r="W59" s="118"/>
      <c r="X59" s="118"/>
      <c r="Y59" s="118"/>
      <c r="Z59" s="118"/>
      <c r="AA59" s="118"/>
      <c r="AB59" s="118"/>
      <c r="AC59" s="118"/>
      <c r="AD59" s="118"/>
      <c r="AE59" s="118"/>
      <c r="AF59" s="118"/>
      <c r="AG59" s="118"/>
      <c r="AH59" s="79"/>
    </row>
    <row r="60" spans="1:34" ht="15.6" customHeight="1">
      <c r="A60" s="292"/>
      <c r="G60" s="285"/>
      <c r="H60" s="285"/>
      <c r="I60" s="285"/>
      <c r="J60" s="162"/>
      <c r="K60" s="124"/>
      <c r="L60" s="124"/>
      <c r="M60" s="118"/>
      <c r="N60" s="118"/>
      <c r="O60" s="118"/>
      <c r="P60" s="118"/>
      <c r="Q60" s="118"/>
      <c r="R60" s="118"/>
      <c r="S60" s="118"/>
      <c r="T60" s="118"/>
      <c r="U60" s="118"/>
      <c r="V60" s="118"/>
      <c r="W60" s="118"/>
      <c r="X60" s="118"/>
      <c r="Y60" s="118"/>
      <c r="Z60" s="118"/>
      <c r="AA60" s="118"/>
      <c r="AB60" s="118"/>
      <c r="AC60" s="118"/>
      <c r="AD60" s="118"/>
      <c r="AE60" s="118"/>
      <c r="AF60" s="118"/>
      <c r="AG60" s="118"/>
      <c r="AH60" s="79"/>
    </row>
    <row r="61" spans="1:34" ht="15">
      <c r="A61" s="292"/>
      <c r="G61" s="285"/>
      <c r="H61" s="285"/>
      <c r="I61" s="285"/>
      <c r="J61" s="162"/>
      <c r="K61" s="124"/>
      <c r="L61" s="124"/>
      <c r="M61" s="118"/>
      <c r="N61" s="118"/>
      <c r="O61" s="118"/>
      <c r="P61" s="118"/>
      <c r="Q61" s="118"/>
      <c r="R61" s="118"/>
      <c r="S61" s="118"/>
      <c r="T61" s="118"/>
      <c r="U61" s="118"/>
      <c r="V61" s="118"/>
      <c r="W61" s="118"/>
      <c r="X61" s="118"/>
      <c r="Y61" s="118"/>
      <c r="Z61" s="118"/>
      <c r="AA61" s="118"/>
      <c r="AB61" s="118"/>
      <c r="AC61" s="118"/>
      <c r="AD61" s="118"/>
      <c r="AE61" s="118"/>
      <c r="AF61" s="118"/>
      <c r="AG61" s="118"/>
      <c r="AH61" s="79"/>
    </row>
    <row r="62" spans="1:34" ht="15">
      <c r="A62" s="292"/>
      <c r="G62" s="285"/>
      <c r="H62" s="285"/>
      <c r="I62" s="285"/>
      <c r="J62" s="162"/>
      <c r="K62" s="124"/>
      <c r="L62" s="124"/>
      <c r="M62" s="118"/>
      <c r="N62" s="118"/>
      <c r="O62" s="118"/>
      <c r="P62" s="118"/>
      <c r="Q62" s="118"/>
      <c r="R62" s="118"/>
      <c r="S62" s="118"/>
      <c r="T62" s="118"/>
      <c r="U62" s="118"/>
      <c r="V62" s="118"/>
      <c r="W62" s="118"/>
      <c r="X62" s="118"/>
      <c r="Y62" s="118"/>
      <c r="Z62" s="118"/>
      <c r="AA62" s="118"/>
      <c r="AB62" s="118"/>
      <c r="AC62" s="118"/>
      <c r="AD62" s="118"/>
      <c r="AE62" s="118"/>
      <c r="AF62" s="118"/>
      <c r="AG62" s="118"/>
      <c r="AH62" s="79"/>
    </row>
    <row r="63" spans="7:34" ht="15">
      <c r="G63" s="285"/>
      <c r="H63" s="285"/>
      <c r="I63" s="285"/>
      <c r="J63" s="162"/>
      <c r="K63" s="124"/>
      <c r="L63" s="124"/>
      <c r="M63" s="118"/>
      <c r="N63" s="118"/>
      <c r="O63" s="118"/>
      <c r="P63" s="118"/>
      <c r="Q63" s="118"/>
      <c r="R63" s="118"/>
      <c r="S63" s="118"/>
      <c r="T63" s="118"/>
      <c r="U63" s="118"/>
      <c r="V63" s="118"/>
      <c r="W63" s="118"/>
      <c r="X63" s="118"/>
      <c r="Y63" s="118"/>
      <c r="Z63" s="118"/>
      <c r="AA63" s="118"/>
      <c r="AB63" s="118"/>
      <c r="AC63" s="118"/>
      <c r="AD63" s="118"/>
      <c r="AE63" s="118"/>
      <c r="AF63" s="118"/>
      <c r="AG63" s="118"/>
      <c r="AH63" s="79"/>
    </row>
    <row r="64" spans="7:34" ht="15.6" customHeight="1">
      <c r="G64" s="285"/>
      <c r="H64" s="285"/>
      <c r="I64" s="285"/>
      <c r="J64" s="79"/>
      <c r="K64" s="79"/>
      <c r="L64" s="124"/>
      <c r="M64" s="124"/>
      <c r="N64" s="124"/>
      <c r="O64" s="124"/>
      <c r="P64" s="124"/>
      <c r="Q64" s="124"/>
      <c r="R64" s="124"/>
      <c r="S64" s="124"/>
      <c r="T64" s="124"/>
      <c r="U64" s="124"/>
      <c r="V64" s="124"/>
      <c r="W64" s="124"/>
      <c r="X64" s="124"/>
      <c r="Y64" s="124"/>
      <c r="Z64" s="124"/>
      <c r="AA64" s="124"/>
      <c r="AB64" s="124"/>
      <c r="AC64" s="124"/>
      <c r="AD64" s="124"/>
      <c r="AE64" s="124"/>
      <c r="AF64" s="79"/>
      <c r="AG64" s="79"/>
      <c r="AH64" s="79"/>
    </row>
    <row r="65" spans="7:34" ht="15.75">
      <c r="G65" s="285"/>
      <c r="H65" s="285"/>
      <c r="I65" s="285"/>
      <c r="J65" s="79"/>
      <c r="K65" s="79"/>
      <c r="L65" s="124"/>
      <c r="M65" s="286"/>
      <c r="N65" s="286"/>
      <c r="O65" s="286"/>
      <c r="P65" s="286"/>
      <c r="Q65" s="286"/>
      <c r="R65" s="286"/>
      <c r="S65" s="286"/>
      <c r="T65" s="286"/>
      <c r="U65" s="286"/>
      <c r="V65" s="286"/>
      <c r="W65" s="286"/>
      <c r="X65" s="286"/>
      <c r="Y65" s="286"/>
      <c r="Z65" s="286"/>
      <c r="AA65" s="286"/>
      <c r="AB65" s="286"/>
      <c r="AC65" s="286"/>
      <c r="AD65" s="286"/>
      <c r="AE65" s="286"/>
      <c r="AF65" s="118"/>
      <c r="AG65" s="118"/>
      <c r="AH65" s="79"/>
    </row>
    <row r="66" spans="7:34" ht="15.6" customHeight="1">
      <c r="G66" s="285"/>
      <c r="H66" s="285"/>
      <c r="I66" s="285"/>
      <c r="J66" s="162"/>
      <c r="K66" s="124"/>
      <c r="L66" s="124"/>
      <c r="M66" s="118"/>
      <c r="N66" s="118"/>
      <c r="O66" s="118"/>
      <c r="P66" s="118"/>
      <c r="Q66" s="118"/>
      <c r="R66" s="118"/>
      <c r="S66" s="118"/>
      <c r="T66" s="118"/>
      <c r="U66" s="118"/>
      <c r="V66" s="118"/>
      <c r="W66" s="118"/>
      <c r="X66" s="118"/>
      <c r="Y66" s="118"/>
      <c r="Z66" s="118"/>
      <c r="AA66" s="118"/>
      <c r="AB66" s="118"/>
      <c r="AC66" s="118"/>
      <c r="AD66" s="118"/>
      <c r="AE66" s="118"/>
      <c r="AF66" s="118"/>
      <c r="AG66" s="118"/>
      <c r="AH66" s="79"/>
    </row>
    <row r="67" spans="7:34" ht="15">
      <c r="G67" s="285"/>
      <c r="H67" s="285"/>
      <c r="I67" s="285"/>
      <c r="J67" s="162"/>
      <c r="K67" s="124"/>
      <c r="L67" s="124"/>
      <c r="M67" s="118"/>
      <c r="N67" s="118"/>
      <c r="O67" s="118"/>
      <c r="P67" s="118"/>
      <c r="Q67" s="118"/>
      <c r="R67" s="118"/>
      <c r="S67" s="118"/>
      <c r="T67" s="118"/>
      <c r="U67" s="118"/>
      <c r="V67" s="118"/>
      <c r="W67" s="118"/>
      <c r="X67" s="118"/>
      <c r="Y67" s="118"/>
      <c r="Z67" s="118"/>
      <c r="AA67" s="118"/>
      <c r="AB67" s="118"/>
      <c r="AC67" s="118"/>
      <c r="AD67" s="118"/>
      <c r="AE67" s="118"/>
      <c r="AF67" s="118"/>
      <c r="AG67" s="118"/>
      <c r="AH67" s="79"/>
    </row>
    <row r="68" spans="7:34" ht="15">
      <c r="G68" s="285"/>
      <c r="H68" s="285"/>
      <c r="I68" s="285"/>
      <c r="J68" s="162"/>
      <c r="K68" s="124"/>
      <c r="L68" s="124"/>
      <c r="M68" s="118"/>
      <c r="N68" s="118"/>
      <c r="O68" s="118"/>
      <c r="P68" s="118"/>
      <c r="Q68" s="118"/>
      <c r="R68" s="118"/>
      <c r="S68" s="118"/>
      <c r="T68" s="118"/>
      <c r="U68" s="118"/>
      <c r="V68" s="118"/>
      <c r="W68" s="118"/>
      <c r="X68" s="118"/>
      <c r="Y68" s="118"/>
      <c r="Z68" s="118"/>
      <c r="AA68" s="118"/>
      <c r="AB68" s="118"/>
      <c r="AC68" s="118"/>
      <c r="AD68" s="118"/>
      <c r="AE68" s="118"/>
      <c r="AF68" s="118"/>
      <c r="AG68" s="118"/>
      <c r="AH68" s="79"/>
    </row>
    <row r="69" spans="7:34" ht="15">
      <c r="G69" s="285"/>
      <c r="H69" s="285"/>
      <c r="I69" s="285"/>
      <c r="J69" s="162"/>
      <c r="K69" s="124"/>
      <c r="L69" s="124"/>
      <c r="M69" s="118"/>
      <c r="N69" s="118"/>
      <c r="O69" s="118"/>
      <c r="P69" s="118"/>
      <c r="Q69" s="118"/>
      <c r="R69" s="118"/>
      <c r="S69" s="118"/>
      <c r="T69" s="118"/>
      <c r="U69" s="118"/>
      <c r="V69" s="118"/>
      <c r="W69" s="118"/>
      <c r="X69" s="118"/>
      <c r="Y69" s="118"/>
      <c r="Z69" s="118"/>
      <c r="AA69" s="118"/>
      <c r="AB69" s="118"/>
      <c r="AC69" s="118"/>
      <c r="AD69" s="118"/>
      <c r="AE69" s="118"/>
      <c r="AF69" s="118"/>
      <c r="AG69" s="118"/>
      <c r="AH69" s="79"/>
    </row>
    <row r="70" spans="7:34" ht="15">
      <c r="G70" s="285"/>
      <c r="H70" s="285"/>
      <c r="I70" s="285"/>
      <c r="J70" s="162"/>
      <c r="K70" s="124"/>
      <c r="L70" s="124"/>
      <c r="M70" s="118"/>
      <c r="N70" s="118"/>
      <c r="O70" s="118"/>
      <c r="P70" s="118"/>
      <c r="Q70" s="118"/>
      <c r="R70" s="118"/>
      <c r="S70" s="118"/>
      <c r="T70" s="118"/>
      <c r="U70" s="118"/>
      <c r="V70" s="118"/>
      <c r="W70" s="118"/>
      <c r="X70" s="118"/>
      <c r="Y70" s="118"/>
      <c r="Z70" s="118"/>
      <c r="AA70" s="118"/>
      <c r="AB70" s="118"/>
      <c r="AC70" s="118"/>
      <c r="AD70" s="118"/>
      <c r="AE70" s="118"/>
      <c r="AF70" s="118"/>
      <c r="AG70" s="118"/>
      <c r="AH70" s="79"/>
    </row>
    <row r="71" spans="7:34" ht="15">
      <c r="G71" s="285"/>
      <c r="H71" s="285"/>
      <c r="I71" s="285"/>
      <c r="J71" s="162"/>
      <c r="K71" s="124"/>
      <c r="L71" s="124"/>
      <c r="M71" s="118"/>
      <c r="N71" s="118"/>
      <c r="O71" s="118"/>
      <c r="P71" s="118"/>
      <c r="Q71" s="118"/>
      <c r="R71" s="118"/>
      <c r="S71" s="118"/>
      <c r="T71" s="118"/>
      <c r="U71" s="118"/>
      <c r="V71" s="118"/>
      <c r="W71" s="118"/>
      <c r="X71" s="118"/>
      <c r="Y71" s="118"/>
      <c r="Z71" s="118"/>
      <c r="AA71" s="118"/>
      <c r="AB71" s="118"/>
      <c r="AC71" s="118"/>
      <c r="AD71" s="118"/>
      <c r="AE71" s="118"/>
      <c r="AF71" s="118"/>
      <c r="AG71" s="118"/>
      <c r="AH71" s="79"/>
    </row>
    <row r="72" spans="7:34" ht="15.6" customHeight="1">
      <c r="G72" s="285"/>
      <c r="H72" s="285"/>
      <c r="I72" s="285"/>
      <c r="J72" s="162"/>
      <c r="K72" s="124"/>
      <c r="L72" s="124"/>
      <c r="M72" s="118"/>
      <c r="N72" s="118"/>
      <c r="O72" s="118"/>
      <c r="P72" s="118"/>
      <c r="Q72" s="118"/>
      <c r="R72" s="118"/>
      <c r="S72" s="118"/>
      <c r="T72" s="118"/>
      <c r="U72" s="118"/>
      <c r="V72" s="118"/>
      <c r="W72" s="118"/>
      <c r="X72" s="118"/>
      <c r="Y72" s="118"/>
      <c r="Z72" s="118"/>
      <c r="AA72" s="118"/>
      <c r="AB72" s="118"/>
      <c r="AC72" s="118"/>
      <c r="AD72" s="118"/>
      <c r="AE72" s="118"/>
      <c r="AF72" s="118"/>
      <c r="AG72" s="118"/>
      <c r="AH72" s="79"/>
    </row>
    <row r="73" spans="7:34" ht="15">
      <c r="G73" s="285"/>
      <c r="H73" s="285"/>
      <c r="I73" s="285"/>
      <c r="J73" s="162"/>
      <c r="K73" s="124"/>
      <c r="L73" s="124"/>
      <c r="M73" s="118"/>
      <c r="N73" s="118"/>
      <c r="O73" s="118"/>
      <c r="P73" s="118"/>
      <c r="Q73" s="118"/>
      <c r="R73" s="118"/>
      <c r="S73" s="118"/>
      <c r="T73" s="118"/>
      <c r="U73" s="118"/>
      <c r="V73" s="118"/>
      <c r="W73" s="118"/>
      <c r="X73" s="118"/>
      <c r="Y73" s="118"/>
      <c r="Z73" s="118"/>
      <c r="AA73" s="118"/>
      <c r="AB73" s="118"/>
      <c r="AC73" s="118"/>
      <c r="AD73" s="118"/>
      <c r="AE73" s="118"/>
      <c r="AF73" s="118"/>
      <c r="AG73" s="118"/>
      <c r="AH73" s="79"/>
    </row>
    <row r="74" spans="7:34" ht="15">
      <c r="G74" s="285"/>
      <c r="H74" s="285"/>
      <c r="I74" s="285"/>
      <c r="J74" s="162"/>
      <c r="K74" s="124"/>
      <c r="L74" s="287"/>
      <c r="M74" s="118"/>
      <c r="N74" s="118"/>
      <c r="O74" s="118"/>
      <c r="P74" s="118"/>
      <c r="Q74" s="118"/>
      <c r="R74" s="118"/>
      <c r="S74" s="118"/>
      <c r="T74" s="118"/>
      <c r="U74" s="118"/>
      <c r="V74" s="118"/>
      <c r="W74" s="118"/>
      <c r="X74" s="118"/>
      <c r="Y74" s="118"/>
      <c r="Z74" s="118"/>
      <c r="AA74" s="118"/>
      <c r="AB74" s="118"/>
      <c r="AC74" s="118"/>
      <c r="AD74" s="118"/>
      <c r="AE74" s="118"/>
      <c r="AF74" s="118"/>
      <c r="AG74" s="118"/>
      <c r="AH74" s="79"/>
    </row>
    <row r="75" spans="7:34" ht="15">
      <c r="G75" s="285"/>
      <c r="H75" s="285"/>
      <c r="I75" s="285"/>
      <c r="J75" s="162"/>
      <c r="K75" s="124"/>
      <c r="L75" s="287"/>
      <c r="M75" s="118"/>
      <c r="N75" s="118"/>
      <c r="O75" s="118"/>
      <c r="P75" s="118"/>
      <c r="Q75" s="118"/>
      <c r="R75" s="118"/>
      <c r="S75" s="118"/>
      <c r="T75" s="118"/>
      <c r="U75" s="118"/>
      <c r="V75" s="118"/>
      <c r="W75" s="118"/>
      <c r="X75" s="118"/>
      <c r="Y75" s="118"/>
      <c r="Z75" s="118"/>
      <c r="AA75" s="118"/>
      <c r="AB75" s="118"/>
      <c r="AC75" s="118"/>
      <c r="AD75" s="118"/>
      <c r="AE75" s="118"/>
      <c r="AF75" s="118"/>
      <c r="AG75" s="118"/>
      <c r="AH75" s="79"/>
    </row>
    <row r="76" spans="7:34" ht="15.6" customHeight="1">
      <c r="G76" s="285"/>
      <c r="H76" s="285"/>
      <c r="I76" s="285"/>
      <c r="J76" s="162"/>
      <c r="K76" s="124"/>
      <c r="L76" s="124"/>
      <c r="M76" s="118"/>
      <c r="N76" s="118"/>
      <c r="O76" s="118"/>
      <c r="P76" s="118"/>
      <c r="Q76" s="118"/>
      <c r="R76" s="118"/>
      <c r="S76" s="118"/>
      <c r="T76" s="118"/>
      <c r="U76" s="118"/>
      <c r="V76" s="118"/>
      <c r="W76" s="118"/>
      <c r="X76" s="118"/>
      <c r="Y76" s="118"/>
      <c r="Z76" s="118"/>
      <c r="AA76" s="118"/>
      <c r="AB76" s="118"/>
      <c r="AC76" s="118"/>
      <c r="AD76" s="118"/>
      <c r="AE76" s="118"/>
      <c r="AF76" s="118"/>
      <c r="AG76" s="118"/>
      <c r="AH76" s="79"/>
    </row>
    <row r="77" spans="7:34" ht="15">
      <c r="G77" s="285"/>
      <c r="H77" s="285"/>
      <c r="I77" s="285"/>
      <c r="J77" s="162"/>
      <c r="K77" s="124"/>
      <c r="L77" s="124"/>
      <c r="M77" s="118"/>
      <c r="N77" s="118"/>
      <c r="O77" s="118"/>
      <c r="P77" s="118"/>
      <c r="Q77" s="118"/>
      <c r="R77" s="118"/>
      <c r="S77" s="118"/>
      <c r="T77" s="118"/>
      <c r="U77" s="118"/>
      <c r="V77" s="118"/>
      <c r="W77" s="118"/>
      <c r="X77" s="118"/>
      <c r="Y77" s="118"/>
      <c r="Z77" s="118"/>
      <c r="AA77" s="118"/>
      <c r="AB77" s="118"/>
      <c r="AC77" s="118"/>
      <c r="AD77" s="118"/>
      <c r="AE77" s="118"/>
      <c r="AF77" s="118"/>
      <c r="AG77" s="118"/>
      <c r="AH77" s="79"/>
    </row>
    <row r="78" spans="7:34" ht="15.6" customHeight="1">
      <c r="G78" s="285"/>
      <c r="H78" s="285"/>
      <c r="I78" s="285"/>
      <c r="J78" s="162"/>
      <c r="K78" s="124"/>
      <c r="L78" s="124"/>
      <c r="M78" s="118"/>
      <c r="N78" s="118"/>
      <c r="O78" s="118"/>
      <c r="P78" s="118"/>
      <c r="Q78" s="118"/>
      <c r="R78" s="118"/>
      <c r="S78" s="118"/>
      <c r="T78" s="118"/>
      <c r="U78" s="118"/>
      <c r="V78" s="118"/>
      <c r="W78" s="118"/>
      <c r="X78" s="118"/>
      <c r="Y78" s="118"/>
      <c r="Z78" s="118"/>
      <c r="AA78" s="118"/>
      <c r="AB78" s="118"/>
      <c r="AC78" s="118"/>
      <c r="AD78" s="118"/>
      <c r="AE78" s="118"/>
      <c r="AF78" s="118"/>
      <c r="AG78" s="118"/>
      <c r="AH78" s="79"/>
    </row>
    <row r="79" spans="7:34" ht="15">
      <c r="G79" s="285"/>
      <c r="H79" s="285"/>
      <c r="I79" s="285"/>
      <c r="J79" s="162"/>
      <c r="K79" s="124"/>
      <c r="L79" s="124"/>
      <c r="M79" s="118"/>
      <c r="N79" s="118"/>
      <c r="O79" s="118"/>
      <c r="P79" s="118"/>
      <c r="Q79" s="118"/>
      <c r="R79" s="118"/>
      <c r="S79" s="118"/>
      <c r="T79" s="118"/>
      <c r="U79" s="118"/>
      <c r="V79" s="118"/>
      <c r="W79" s="118"/>
      <c r="X79" s="118"/>
      <c r="Y79" s="118"/>
      <c r="Z79" s="118"/>
      <c r="AA79" s="118"/>
      <c r="AB79" s="118"/>
      <c r="AC79" s="118"/>
      <c r="AD79" s="118"/>
      <c r="AE79" s="118"/>
      <c r="AF79" s="118"/>
      <c r="AG79" s="118"/>
      <c r="AH79" s="79"/>
    </row>
    <row r="80" spans="7:34" ht="15">
      <c r="G80" s="285"/>
      <c r="H80" s="285"/>
      <c r="I80" s="285"/>
      <c r="J80" s="162"/>
      <c r="K80" s="124"/>
      <c r="L80" s="124"/>
      <c r="M80" s="118"/>
      <c r="N80" s="118"/>
      <c r="O80" s="118"/>
      <c r="P80" s="118"/>
      <c r="Q80" s="118"/>
      <c r="R80" s="118"/>
      <c r="S80" s="118"/>
      <c r="T80" s="118"/>
      <c r="U80" s="118"/>
      <c r="V80" s="118"/>
      <c r="W80" s="118"/>
      <c r="X80" s="118"/>
      <c r="Y80" s="118"/>
      <c r="Z80" s="118"/>
      <c r="AA80" s="118"/>
      <c r="AB80" s="118"/>
      <c r="AC80" s="118"/>
      <c r="AD80" s="118"/>
      <c r="AE80" s="118"/>
      <c r="AF80" s="118"/>
      <c r="AG80" s="118"/>
      <c r="AH80" s="79"/>
    </row>
    <row r="81" spans="7:34" ht="15">
      <c r="G81" s="285"/>
      <c r="H81" s="285"/>
      <c r="I81" s="285"/>
      <c r="J81" s="162"/>
      <c r="K81" s="124"/>
      <c r="L81" s="124"/>
      <c r="M81" s="118"/>
      <c r="N81" s="118"/>
      <c r="O81" s="118"/>
      <c r="P81" s="118"/>
      <c r="Q81" s="118"/>
      <c r="R81" s="118"/>
      <c r="S81" s="118"/>
      <c r="T81" s="118"/>
      <c r="U81" s="118"/>
      <c r="V81" s="118"/>
      <c r="W81" s="118"/>
      <c r="X81" s="118"/>
      <c r="Y81" s="118"/>
      <c r="Z81" s="118"/>
      <c r="AA81" s="118"/>
      <c r="AB81" s="118"/>
      <c r="AC81" s="118"/>
      <c r="AD81" s="118"/>
      <c r="AE81" s="118"/>
      <c r="AF81" s="118"/>
      <c r="AG81" s="118"/>
      <c r="AH81" s="79"/>
    </row>
    <row r="82" spans="7:34" ht="15.6" customHeight="1">
      <c r="G82" s="285"/>
      <c r="H82" s="285"/>
      <c r="I82" s="285"/>
      <c r="J82" s="162"/>
      <c r="K82" s="124"/>
      <c r="L82" s="124"/>
      <c r="M82" s="118"/>
      <c r="N82" s="118"/>
      <c r="O82" s="118"/>
      <c r="P82" s="118"/>
      <c r="Q82" s="118"/>
      <c r="R82" s="118"/>
      <c r="S82" s="118"/>
      <c r="T82" s="118"/>
      <c r="U82" s="118"/>
      <c r="V82" s="118"/>
      <c r="W82" s="118"/>
      <c r="X82" s="118"/>
      <c r="Y82" s="118"/>
      <c r="Z82" s="118"/>
      <c r="AA82" s="118"/>
      <c r="AB82" s="118"/>
      <c r="AC82" s="118"/>
      <c r="AD82" s="118"/>
      <c r="AE82" s="118"/>
      <c r="AF82" s="118"/>
      <c r="AG82" s="118"/>
      <c r="AH82" s="79"/>
    </row>
    <row r="83" spans="7:34" ht="15">
      <c r="G83" s="285"/>
      <c r="H83" s="285"/>
      <c r="I83" s="285"/>
      <c r="J83" s="162"/>
      <c r="K83" s="124"/>
      <c r="L83" s="124"/>
      <c r="M83" s="118"/>
      <c r="N83" s="118"/>
      <c r="O83" s="118"/>
      <c r="P83" s="118"/>
      <c r="Q83" s="118"/>
      <c r="R83" s="118"/>
      <c r="S83" s="118"/>
      <c r="T83" s="118"/>
      <c r="U83" s="118"/>
      <c r="V83" s="118"/>
      <c r="W83" s="118"/>
      <c r="X83" s="118"/>
      <c r="Y83" s="118"/>
      <c r="Z83" s="118"/>
      <c r="AA83" s="118"/>
      <c r="AB83" s="118"/>
      <c r="AC83" s="118"/>
      <c r="AD83" s="118"/>
      <c r="AE83" s="118"/>
      <c r="AF83" s="118"/>
      <c r="AG83" s="118"/>
      <c r="AH83" s="79"/>
    </row>
    <row r="84" spans="7:34" ht="15.6" customHeight="1">
      <c r="G84" s="285"/>
      <c r="H84" s="285"/>
      <c r="I84" s="285"/>
      <c r="J84" s="162"/>
      <c r="K84" s="124"/>
      <c r="L84" s="124"/>
      <c r="M84" s="118"/>
      <c r="N84" s="118"/>
      <c r="O84" s="118"/>
      <c r="P84" s="118"/>
      <c r="Q84" s="118"/>
      <c r="R84" s="118"/>
      <c r="S84" s="118"/>
      <c r="T84" s="118"/>
      <c r="U84" s="118"/>
      <c r="V84" s="118"/>
      <c r="W84" s="118"/>
      <c r="X84" s="118"/>
      <c r="Y84" s="118"/>
      <c r="Z84" s="118"/>
      <c r="AA84" s="118"/>
      <c r="AB84" s="118"/>
      <c r="AC84" s="118"/>
      <c r="AD84" s="118"/>
      <c r="AE84" s="118"/>
      <c r="AF84" s="118"/>
      <c r="AG84" s="118"/>
      <c r="AH84" s="79"/>
    </row>
    <row r="85" spans="7:34" ht="15">
      <c r="G85" s="285"/>
      <c r="H85" s="285"/>
      <c r="I85" s="285"/>
      <c r="J85" s="162"/>
      <c r="K85" s="124"/>
      <c r="L85" s="124"/>
      <c r="M85" s="118"/>
      <c r="N85" s="118"/>
      <c r="O85" s="118"/>
      <c r="P85" s="118"/>
      <c r="Q85" s="118"/>
      <c r="R85" s="118"/>
      <c r="S85" s="118"/>
      <c r="T85" s="118"/>
      <c r="U85" s="118"/>
      <c r="V85" s="118"/>
      <c r="W85" s="118"/>
      <c r="X85" s="118"/>
      <c r="Y85" s="118"/>
      <c r="Z85" s="118"/>
      <c r="AA85" s="118"/>
      <c r="AB85" s="118"/>
      <c r="AC85" s="118"/>
      <c r="AD85" s="118"/>
      <c r="AE85" s="118"/>
      <c r="AF85" s="118"/>
      <c r="AG85" s="118"/>
      <c r="AH85" s="79"/>
    </row>
    <row r="86" spans="7:34" ht="15">
      <c r="G86" s="285"/>
      <c r="H86" s="285"/>
      <c r="I86" s="285"/>
      <c r="J86" s="79"/>
      <c r="K86" s="79"/>
      <c r="L86" s="124"/>
      <c r="M86" s="124"/>
      <c r="N86" s="124"/>
      <c r="O86" s="124"/>
      <c r="P86" s="124"/>
      <c r="Q86" s="124"/>
      <c r="R86" s="124"/>
      <c r="S86" s="124"/>
      <c r="T86" s="124"/>
      <c r="U86" s="124"/>
      <c r="V86" s="124"/>
      <c r="W86" s="124"/>
      <c r="X86" s="124"/>
      <c r="Y86" s="124"/>
      <c r="Z86" s="124"/>
      <c r="AA86" s="124"/>
      <c r="AB86" s="124"/>
      <c r="AC86" s="124"/>
      <c r="AD86" s="124"/>
      <c r="AE86" s="124"/>
      <c r="AF86" s="79"/>
      <c r="AG86" s="79"/>
      <c r="AH86" s="79"/>
    </row>
    <row r="87" spans="7:34" ht="15.75">
      <c r="G87" s="285"/>
      <c r="H87" s="285"/>
      <c r="I87" s="285"/>
      <c r="J87" s="79"/>
      <c r="K87" s="79"/>
      <c r="L87" s="124"/>
      <c r="M87" s="286"/>
      <c r="N87" s="286"/>
      <c r="O87" s="286"/>
      <c r="P87" s="286"/>
      <c r="Q87" s="286"/>
      <c r="R87" s="286"/>
      <c r="S87" s="286"/>
      <c r="T87" s="286"/>
      <c r="U87" s="286"/>
      <c r="V87" s="286"/>
      <c r="W87" s="286"/>
      <c r="X87" s="286"/>
      <c r="Y87" s="286"/>
      <c r="Z87" s="286"/>
      <c r="AA87" s="286"/>
      <c r="AB87" s="286"/>
      <c r="AC87" s="286"/>
      <c r="AD87" s="286"/>
      <c r="AE87" s="286"/>
      <c r="AF87" s="118"/>
      <c r="AG87" s="118"/>
      <c r="AH87" s="79"/>
    </row>
    <row r="88" spans="7:34" ht="15.6" customHeight="1">
      <c r="G88" s="285"/>
      <c r="H88" s="285"/>
      <c r="I88" s="285"/>
      <c r="J88" s="162"/>
      <c r="K88" s="124"/>
      <c r="L88" s="124"/>
      <c r="M88" s="118"/>
      <c r="N88" s="118"/>
      <c r="O88" s="118"/>
      <c r="P88" s="118"/>
      <c r="Q88" s="118"/>
      <c r="R88" s="118"/>
      <c r="S88" s="118"/>
      <c r="T88" s="118"/>
      <c r="U88" s="118"/>
      <c r="V88" s="118"/>
      <c r="W88" s="118"/>
      <c r="X88" s="118"/>
      <c r="Y88" s="118"/>
      <c r="Z88" s="118"/>
      <c r="AA88" s="118"/>
      <c r="AB88" s="118"/>
      <c r="AC88" s="118"/>
      <c r="AD88" s="118"/>
      <c r="AE88" s="118"/>
      <c r="AF88" s="118"/>
      <c r="AG88" s="118"/>
      <c r="AH88" s="79"/>
    </row>
    <row r="89" spans="7:34" ht="15">
      <c r="G89" s="285"/>
      <c r="H89" s="285"/>
      <c r="I89" s="285"/>
      <c r="J89" s="162"/>
      <c r="K89" s="124"/>
      <c r="L89" s="124"/>
      <c r="M89" s="118"/>
      <c r="N89" s="118"/>
      <c r="O89" s="118"/>
      <c r="P89" s="118"/>
      <c r="Q89" s="118"/>
      <c r="R89" s="118"/>
      <c r="S89" s="118"/>
      <c r="T89" s="118"/>
      <c r="U89" s="118"/>
      <c r="V89" s="118"/>
      <c r="W89" s="118"/>
      <c r="X89" s="118"/>
      <c r="Y89" s="118"/>
      <c r="Z89" s="118"/>
      <c r="AA89" s="118"/>
      <c r="AB89" s="118"/>
      <c r="AC89" s="118"/>
      <c r="AD89" s="118"/>
      <c r="AE89" s="118"/>
      <c r="AF89" s="118"/>
      <c r="AG89" s="118"/>
      <c r="AH89" s="79"/>
    </row>
    <row r="90" spans="7:34" ht="15.6" customHeight="1">
      <c r="G90" s="285"/>
      <c r="H90" s="285"/>
      <c r="I90" s="285"/>
      <c r="J90" s="162"/>
      <c r="K90" s="124"/>
      <c r="L90" s="124"/>
      <c r="M90" s="118"/>
      <c r="N90" s="118"/>
      <c r="O90" s="118"/>
      <c r="P90" s="118"/>
      <c r="Q90" s="118"/>
      <c r="R90" s="118"/>
      <c r="S90" s="118"/>
      <c r="T90" s="118"/>
      <c r="U90" s="118"/>
      <c r="V90" s="118"/>
      <c r="W90" s="118"/>
      <c r="X90" s="118"/>
      <c r="Y90" s="118"/>
      <c r="Z90" s="118"/>
      <c r="AA90" s="118"/>
      <c r="AB90" s="118"/>
      <c r="AC90" s="118"/>
      <c r="AD90" s="118"/>
      <c r="AE90" s="118"/>
      <c r="AF90" s="118"/>
      <c r="AG90" s="118"/>
      <c r="AH90" s="79"/>
    </row>
    <row r="91" spans="7:34" ht="15">
      <c r="G91" s="285"/>
      <c r="H91" s="285"/>
      <c r="I91" s="285"/>
      <c r="J91" s="162"/>
      <c r="K91" s="124"/>
      <c r="L91" s="124"/>
      <c r="M91" s="118"/>
      <c r="N91" s="118"/>
      <c r="O91" s="118"/>
      <c r="P91" s="118"/>
      <c r="Q91" s="118"/>
      <c r="R91" s="118"/>
      <c r="S91" s="118"/>
      <c r="T91" s="118"/>
      <c r="U91" s="118"/>
      <c r="V91" s="118"/>
      <c r="W91" s="118"/>
      <c r="X91" s="118"/>
      <c r="Y91" s="118"/>
      <c r="Z91" s="118"/>
      <c r="AA91" s="118"/>
      <c r="AB91" s="118"/>
      <c r="AC91" s="118"/>
      <c r="AD91" s="118"/>
      <c r="AE91" s="118"/>
      <c r="AF91" s="118"/>
      <c r="AG91" s="118"/>
      <c r="AH91" s="79"/>
    </row>
    <row r="92" spans="7:34" ht="15">
      <c r="G92" s="285"/>
      <c r="H92" s="285"/>
      <c r="I92" s="285"/>
      <c r="J92" s="162"/>
      <c r="K92" s="124"/>
      <c r="L92" s="124"/>
      <c r="M92" s="118"/>
      <c r="N92" s="118"/>
      <c r="O92" s="118"/>
      <c r="P92" s="118"/>
      <c r="Q92" s="118"/>
      <c r="R92" s="118"/>
      <c r="S92" s="118"/>
      <c r="T92" s="118"/>
      <c r="U92" s="118"/>
      <c r="V92" s="118"/>
      <c r="W92" s="118"/>
      <c r="X92" s="118"/>
      <c r="Y92" s="118"/>
      <c r="Z92" s="118"/>
      <c r="AA92" s="118"/>
      <c r="AB92" s="118"/>
      <c r="AC92" s="118"/>
      <c r="AD92" s="118"/>
      <c r="AE92" s="118"/>
      <c r="AF92" s="118"/>
      <c r="AG92" s="118"/>
      <c r="AH92" s="79"/>
    </row>
    <row r="93" spans="7:34" ht="15">
      <c r="G93" s="285"/>
      <c r="H93" s="285"/>
      <c r="I93" s="285"/>
      <c r="J93" s="162"/>
      <c r="K93" s="124"/>
      <c r="L93" s="124"/>
      <c r="M93" s="118"/>
      <c r="N93" s="118"/>
      <c r="O93" s="118"/>
      <c r="P93" s="118"/>
      <c r="Q93" s="118"/>
      <c r="R93" s="118"/>
      <c r="S93" s="118"/>
      <c r="T93" s="118"/>
      <c r="U93" s="118"/>
      <c r="V93" s="118"/>
      <c r="W93" s="118"/>
      <c r="X93" s="118"/>
      <c r="Y93" s="118"/>
      <c r="Z93" s="118"/>
      <c r="AA93" s="118"/>
      <c r="AB93" s="118"/>
      <c r="AC93" s="118"/>
      <c r="AD93" s="118"/>
      <c r="AE93" s="118"/>
      <c r="AF93" s="118"/>
      <c r="AG93" s="118"/>
      <c r="AH93" s="79"/>
    </row>
    <row r="94" spans="7:34" ht="15.6" customHeight="1">
      <c r="G94" s="285"/>
      <c r="H94" s="285"/>
      <c r="I94" s="285"/>
      <c r="J94" s="162"/>
      <c r="K94" s="124"/>
      <c r="L94" s="124"/>
      <c r="M94" s="118"/>
      <c r="N94" s="118"/>
      <c r="O94" s="118"/>
      <c r="P94" s="118"/>
      <c r="Q94" s="118"/>
      <c r="R94" s="118"/>
      <c r="S94" s="118"/>
      <c r="T94" s="118"/>
      <c r="U94" s="118"/>
      <c r="V94" s="118"/>
      <c r="W94" s="118"/>
      <c r="X94" s="118"/>
      <c r="Y94" s="118"/>
      <c r="Z94" s="118"/>
      <c r="AA94" s="118"/>
      <c r="AB94" s="118"/>
      <c r="AC94" s="118"/>
      <c r="AD94" s="118"/>
      <c r="AE94" s="118"/>
      <c r="AF94" s="118"/>
      <c r="AG94" s="118"/>
      <c r="AH94" s="79"/>
    </row>
    <row r="95" spans="7:34" ht="15">
      <c r="G95" s="285"/>
      <c r="H95" s="285"/>
      <c r="I95" s="285"/>
      <c r="J95" s="162"/>
      <c r="K95" s="124"/>
      <c r="L95" s="124"/>
      <c r="M95" s="118"/>
      <c r="N95" s="118"/>
      <c r="O95" s="118"/>
      <c r="P95" s="118"/>
      <c r="Q95" s="118"/>
      <c r="R95" s="118"/>
      <c r="S95" s="118"/>
      <c r="T95" s="118"/>
      <c r="U95" s="118"/>
      <c r="V95" s="118"/>
      <c r="W95" s="118"/>
      <c r="X95" s="118"/>
      <c r="Y95" s="118"/>
      <c r="Z95" s="118"/>
      <c r="AA95" s="118"/>
      <c r="AB95" s="118"/>
      <c r="AC95" s="118"/>
      <c r="AD95" s="118"/>
      <c r="AE95" s="118"/>
      <c r="AF95" s="118"/>
      <c r="AG95" s="118"/>
      <c r="AH95" s="79"/>
    </row>
    <row r="96" spans="7:34" ht="15.6" customHeight="1">
      <c r="G96" s="285"/>
      <c r="H96" s="285"/>
      <c r="I96" s="285"/>
      <c r="J96" s="162"/>
      <c r="K96" s="124"/>
      <c r="L96" s="287"/>
      <c r="M96" s="118"/>
      <c r="N96" s="118"/>
      <c r="O96" s="118"/>
      <c r="P96" s="118"/>
      <c r="Q96" s="118"/>
      <c r="R96" s="118"/>
      <c r="S96" s="118"/>
      <c r="T96" s="118"/>
      <c r="U96" s="118"/>
      <c r="V96" s="118"/>
      <c r="W96" s="118"/>
      <c r="X96" s="118"/>
      <c r="Y96" s="118"/>
      <c r="Z96" s="118"/>
      <c r="AA96" s="118"/>
      <c r="AB96" s="118"/>
      <c r="AC96" s="118"/>
      <c r="AD96" s="118"/>
      <c r="AE96" s="118"/>
      <c r="AF96" s="118"/>
      <c r="AG96" s="118"/>
      <c r="AH96" s="79"/>
    </row>
    <row r="97" spans="7:34" ht="15">
      <c r="G97" s="285"/>
      <c r="H97" s="285"/>
      <c r="I97" s="285"/>
      <c r="J97" s="162"/>
      <c r="K97" s="124"/>
      <c r="L97" s="287"/>
      <c r="M97" s="118"/>
      <c r="N97" s="118"/>
      <c r="O97" s="118"/>
      <c r="P97" s="118"/>
      <c r="Q97" s="118"/>
      <c r="R97" s="118"/>
      <c r="S97" s="118"/>
      <c r="T97" s="118"/>
      <c r="U97" s="118"/>
      <c r="V97" s="118"/>
      <c r="W97" s="118"/>
      <c r="X97" s="118"/>
      <c r="Y97" s="118"/>
      <c r="Z97" s="118"/>
      <c r="AA97" s="118"/>
      <c r="AB97" s="118"/>
      <c r="AC97" s="118"/>
      <c r="AD97" s="118"/>
      <c r="AE97" s="118"/>
      <c r="AF97" s="118"/>
      <c r="AG97" s="118"/>
      <c r="AH97" s="79"/>
    </row>
    <row r="98" spans="7:34" ht="15">
      <c r="G98" s="285"/>
      <c r="H98" s="285"/>
      <c r="I98" s="285"/>
      <c r="J98" s="162"/>
      <c r="K98" s="124"/>
      <c r="L98" s="124"/>
      <c r="M98" s="118"/>
      <c r="N98" s="118"/>
      <c r="O98" s="118"/>
      <c r="P98" s="118"/>
      <c r="Q98" s="118"/>
      <c r="R98" s="118"/>
      <c r="S98" s="118"/>
      <c r="T98" s="118"/>
      <c r="U98" s="118"/>
      <c r="V98" s="118"/>
      <c r="W98" s="118"/>
      <c r="X98" s="118"/>
      <c r="Y98" s="118"/>
      <c r="Z98" s="118"/>
      <c r="AA98" s="118"/>
      <c r="AB98" s="118"/>
      <c r="AC98" s="118"/>
      <c r="AD98" s="118"/>
      <c r="AE98" s="118"/>
      <c r="AF98" s="118"/>
      <c r="AG98" s="118"/>
      <c r="AH98" s="79"/>
    </row>
    <row r="99" spans="7:34" ht="15">
      <c r="G99" s="285"/>
      <c r="H99" s="285"/>
      <c r="I99" s="285"/>
      <c r="J99" s="162"/>
      <c r="K99" s="124"/>
      <c r="L99" s="124"/>
      <c r="M99" s="118"/>
      <c r="N99" s="118"/>
      <c r="O99" s="118"/>
      <c r="P99" s="118"/>
      <c r="Q99" s="118"/>
      <c r="R99" s="118"/>
      <c r="S99" s="118"/>
      <c r="T99" s="118"/>
      <c r="U99" s="118"/>
      <c r="V99" s="118"/>
      <c r="W99" s="118"/>
      <c r="X99" s="118"/>
      <c r="Y99" s="118"/>
      <c r="Z99" s="118"/>
      <c r="AA99" s="118"/>
      <c r="AB99" s="118"/>
      <c r="AC99" s="118"/>
      <c r="AD99" s="118"/>
      <c r="AE99" s="118"/>
      <c r="AF99" s="118"/>
      <c r="AG99" s="118"/>
      <c r="AH99" s="79"/>
    </row>
    <row r="100" spans="7:34" ht="15.6" customHeight="1">
      <c r="G100" s="285"/>
      <c r="H100" s="285"/>
      <c r="I100" s="285"/>
      <c r="J100" s="162"/>
      <c r="K100" s="124"/>
      <c r="L100" s="124"/>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79"/>
    </row>
    <row r="101" spans="7:34" ht="15">
      <c r="G101" s="285"/>
      <c r="H101" s="285"/>
      <c r="I101" s="285"/>
      <c r="J101" s="162"/>
      <c r="K101" s="124"/>
      <c r="L101" s="124"/>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79"/>
    </row>
    <row r="102" spans="7:34" ht="15.6" customHeight="1">
      <c r="G102" s="285"/>
      <c r="H102" s="285"/>
      <c r="I102" s="285"/>
      <c r="J102" s="162"/>
      <c r="K102" s="124"/>
      <c r="L102" s="124"/>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79"/>
    </row>
    <row r="103" spans="7:34" ht="15">
      <c r="G103" s="285"/>
      <c r="H103" s="285"/>
      <c r="I103" s="285"/>
      <c r="J103" s="162"/>
      <c r="K103" s="124"/>
      <c r="L103" s="124"/>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79"/>
    </row>
    <row r="104" spans="7:34" ht="15">
      <c r="G104" s="285"/>
      <c r="H104" s="285"/>
      <c r="I104" s="285"/>
      <c r="J104" s="162"/>
      <c r="K104" s="124"/>
      <c r="L104" s="124"/>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79"/>
    </row>
    <row r="105" spans="7:34" ht="15">
      <c r="G105" s="285"/>
      <c r="H105" s="285"/>
      <c r="I105" s="285"/>
      <c r="J105" s="162"/>
      <c r="K105" s="124"/>
      <c r="L105" s="124"/>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79"/>
    </row>
    <row r="106" spans="7:34" ht="15.6" customHeight="1">
      <c r="G106" s="285"/>
      <c r="H106" s="285"/>
      <c r="I106" s="285"/>
      <c r="J106" s="162"/>
      <c r="K106" s="124"/>
      <c r="L106" s="124"/>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79"/>
    </row>
    <row r="107" spans="7:34" ht="15">
      <c r="G107" s="285"/>
      <c r="H107" s="285"/>
      <c r="I107" s="285"/>
      <c r="J107" s="162"/>
      <c r="K107" s="124"/>
      <c r="L107" s="124"/>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79"/>
    </row>
    <row r="108" spans="7:34" ht="15.6" customHeight="1">
      <c r="G108" s="285"/>
      <c r="H108" s="285"/>
      <c r="I108" s="285"/>
      <c r="J108" s="79"/>
      <c r="K108" s="79"/>
      <c r="L108" s="124"/>
      <c r="M108" s="124"/>
      <c r="N108" s="124"/>
      <c r="O108" s="124"/>
      <c r="P108" s="124"/>
      <c r="Q108" s="124"/>
      <c r="R108" s="124"/>
      <c r="S108" s="124"/>
      <c r="T108" s="124"/>
      <c r="U108" s="124"/>
      <c r="V108" s="124"/>
      <c r="W108" s="124"/>
      <c r="X108" s="124"/>
      <c r="Y108" s="124"/>
      <c r="Z108" s="124"/>
      <c r="AA108" s="124"/>
      <c r="AB108" s="124"/>
      <c r="AC108" s="124"/>
      <c r="AD108" s="124"/>
      <c r="AE108" s="124"/>
      <c r="AF108" s="79"/>
      <c r="AG108" s="79"/>
      <c r="AH108" s="79"/>
    </row>
    <row r="109" spans="7:34" ht="15.75">
      <c r="G109" s="285"/>
      <c r="H109" s="285"/>
      <c r="I109" s="285"/>
      <c r="J109" s="79"/>
      <c r="K109" s="79"/>
      <c r="L109" s="124"/>
      <c r="M109" s="286"/>
      <c r="N109" s="286"/>
      <c r="O109" s="286"/>
      <c r="P109" s="286"/>
      <c r="Q109" s="286"/>
      <c r="R109" s="286"/>
      <c r="S109" s="286"/>
      <c r="T109" s="286"/>
      <c r="U109" s="286"/>
      <c r="V109" s="286"/>
      <c r="W109" s="286"/>
      <c r="X109" s="286"/>
      <c r="Y109" s="286"/>
      <c r="Z109" s="286"/>
      <c r="AA109" s="286"/>
      <c r="AB109" s="286"/>
      <c r="AC109" s="286"/>
      <c r="AD109" s="286"/>
      <c r="AE109" s="286"/>
      <c r="AF109" s="118"/>
      <c r="AG109" s="118"/>
      <c r="AH109" s="79"/>
    </row>
    <row r="110" spans="7:34" ht="15">
      <c r="G110" s="285"/>
      <c r="H110" s="285"/>
      <c r="I110" s="285"/>
      <c r="J110" s="162"/>
      <c r="K110" s="124"/>
      <c r="L110" s="124"/>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79"/>
    </row>
    <row r="111" spans="7:34" ht="15">
      <c r="G111" s="285"/>
      <c r="H111" s="285"/>
      <c r="I111" s="285"/>
      <c r="J111" s="162"/>
      <c r="K111" s="124"/>
      <c r="L111" s="124"/>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79"/>
    </row>
    <row r="112" spans="7:34" ht="15">
      <c r="G112" s="285"/>
      <c r="H112" s="285"/>
      <c r="I112" s="285"/>
      <c r="J112" s="162"/>
      <c r="K112" s="124"/>
      <c r="L112" s="124"/>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79"/>
    </row>
    <row r="113" spans="7:34" ht="15">
      <c r="G113" s="285"/>
      <c r="H113" s="285"/>
      <c r="I113" s="285"/>
      <c r="J113" s="162"/>
      <c r="K113" s="124"/>
      <c r="L113" s="124"/>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79"/>
    </row>
    <row r="114" spans="7:34" ht="15">
      <c r="G114" s="285"/>
      <c r="H114" s="285"/>
      <c r="I114" s="285"/>
      <c r="J114" s="162"/>
      <c r="K114" s="124"/>
      <c r="L114" s="124"/>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79"/>
    </row>
    <row r="115" spans="7:34" ht="15">
      <c r="G115" s="285"/>
      <c r="H115" s="285"/>
      <c r="I115" s="285"/>
      <c r="J115" s="162"/>
      <c r="K115" s="124"/>
      <c r="L115" s="124"/>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79"/>
    </row>
    <row r="116" spans="7:34" ht="15">
      <c r="G116" s="285"/>
      <c r="H116" s="285"/>
      <c r="I116" s="285"/>
      <c r="J116" s="162"/>
      <c r="K116" s="124"/>
      <c r="L116" s="124"/>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79"/>
    </row>
    <row r="117" spans="7:34" ht="15">
      <c r="G117" s="285"/>
      <c r="H117" s="285"/>
      <c r="I117" s="285"/>
      <c r="J117" s="162"/>
      <c r="K117" s="124"/>
      <c r="L117" s="124"/>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79"/>
    </row>
    <row r="118" spans="7:34" ht="15">
      <c r="G118" s="285"/>
      <c r="H118" s="285"/>
      <c r="I118" s="285"/>
      <c r="J118" s="162"/>
      <c r="K118" s="124"/>
      <c r="L118" s="287"/>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79"/>
    </row>
    <row r="119" spans="7:34" ht="15">
      <c r="G119" s="285"/>
      <c r="H119" s="285"/>
      <c r="I119" s="285"/>
      <c r="J119" s="162"/>
      <c r="K119" s="124"/>
      <c r="L119" s="287"/>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79"/>
    </row>
    <row r="120" spans="7:34" ht="15">
      <c r="G120" s="285"/>
      <c r="H120" s="285"/>
      <c r="I120" s="285"/>
      <c r="J120" s="162"/>
      <c r="K120" s="124"/>
      <c r="L120" s="124"/>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79"/>
    </row>
    <row r="121" spans="7:34" ht="15">
      <c r="G121" s="285"/>
      <c r="H121" s="285"/>
      <c r="I121" s="285"/>
      <c r="J121" s="162"/>
      <c r="K121" s="124"/>
      <c r="L121" s="124"/>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79"/>
    </row>
    <row r="122" spans="7:34" ht="15">
      <c r="G122" s="285"/>
      <c r="H122" s="285"/>
      <c r="I122" s="285"/>
      <c r="J122" s="162"/>
      <c r="K122" s="124"/>
      <c r="L122" s="124"/>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79"/>
    </row>
    <row r="123" spans="7:34" ht="15">
      <c r="G123" s="285"/>
      <c r="H123" s="285"/>
      <c r="I123" s="285"/>
      <c r="J123" s="162"/>
      <c r="K123" s="124"/>
      <c r="L123" s="124"/>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79"/>
    </row>
    <row r="124" spans="7:34" ht="15">
      <c r="G124" s="285"/>
      <c r="H124" s="285"/>
      <c r="I124" s="285"/>
      <c r="J124" s="162"/>
      <c r="K124" s="124"/>
      <c r="L124" s="124"/>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79"/>
    </row>
    <row r="125" spans="7:34" ht="15">
      <c r="G125" s="285"/>
      <c r="H125" s="285"/>
      <c r="I125" s="285"/>
      <c r="J125" s="162"/>
      <c r="K125" s="124"/>
      <c r="L125" s="124"/>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79"/>
    </row>
    <row r="126" spans="7:34" ht="15">
      <c r="G126" s="285"/>
      <c r="H126" s="285"/>
      <c r="I126" s="285"/>
      <c r="J126" s="162"/>
      <c r="K126" s="124"/>
      <c r="L126" s="124"/>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79"/>
    </row>
    <row r="127" spans="7:34" ht="15">
      <c r="G127" s="285"/>
      <c r="H127" s="285"/>
      <c r="I127" s="285"/>
      <c r="J127" s="162"/>
      <c r="K127" s="124"/>
      <c r="L127" s="124"/>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79"/>
    </row>
    <row r="128" spans="7:34" ht="15">
      <c r="G128" s="285"/>
      <c r="H128" s="285"/>
      <c r="I128" s="285"/>
      <c r="J128" s="162"/>
      <c r="K128" s="124"/>
      <c r="L128" s="124"/>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79"/>
    </row>
    <row r="129" spans="7:34" ht="15">
      <c r="G129" s="285"/>
      <c r="H129" s="285"/>
      <c r="I129" s="285"/>
      <c r="J129" s="162"/>
      <c r="K129" s="124"/>
      <c r="L129" s="124"/>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79"/>
    </row>
    <row r="130" spans="7:34" ht="15">
      <c r="G130" s="285"/>
      <c r="H130" s="285"/>
      <c r="I130" s="285"/>
      <c r="J130" s="79"/>
      <c r="K130" s="79"/>
      <c r="L130" s="124"/>
      <c r="M130" s="124"/>
      <c r="N130" s="124"/>
      <c r="O130" s="124"/>
      <c r="P130" s="124"/>
      <c r="Q130" s="124"/>
      <c r="R130" s="124"/>
      <c r="S130" s="124"/>
      <c r="T130" s="124"/>
      <c r="U130" s="124"/>
      <c r="V130" s="124"/>
      <c r="W130" s="124"/>
      <c r="X130" s="124"/>
      <c r="Y130" s="124"/>
      <c r="Z130" s="124"/>
      <c r="AA130" s="124"/>
      <c r="AB130" s="124"/>
      <c r="AC130" s="124"/>
      <c r="AD130" s="124"/>
      <c r="AE130" s="124"/>
      <c r="AF130" s="79"/>
      <c r="AG130" s="79"/>
      <c r="AH130" s="79"/>
    </row>
    <row r="131" spans="7:34" ht="15.75">
      <c r="G131" s="285"/>
      <c r="H131" s="285"/>
      <c r="I131" s="285"/>
      <c r="J131" s="79"/>
      <c r="K131" s="79"/>
      <c r="L131" s="124"/>
      <c r="M131" s="286"/>
      <c r="N131" s="286"/>
      <c r="O131" s="286"/>
      <c r="P131" s="286"/>
      <c r="Q131" s="286"/>
      <c r="R131" s="286"/>
      <c r="S131" s="286"/>
      <c r="T131" s="286"/>
      <c r="U131" s="286"/>
      <c r="V131" s="286"/>
      <c r="W131" s="286"/>
      <c r="X131" s="286"/>
      <c r="Y131" s="286"/>
      <c r="Z131" s="286"/>
      <c r="AA131" s="286"/>
      <c r="AB131" s="286"/>
      <c r="AC131" s="286"/>
      <c r="AD131" s="286"/>
      <c r="AE131" s="286"/>
      <c r="AF131" s="118"/>
      <c r="AG131" s="118"/>
      <c r="AH131" s="79"/>
    </row>
    <row r="132" spans="7:34" ht="15">
      <c r="G132" s="285"/>
      <c r="H132" s="285"/>
      <c r="I132" s="285"/>
      <c r="J132" s="162"/>
      <c r="K132" s="124"/>
      <c r="L132" s="124"/>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79"/>
    </row>
    <row r="133" spans="7:34" ht="15">
      <c r="G133" s="285"/>
      <c r="H133" s="285"/>
      <c r="I133" s="285"/>
      <c r="J133" s="162"/>
      <c r="K133" s="124"/>
      <c r="L133" s="124"/>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79"/>
    </row>
    <row r="134" spans="7:34" ht="15">
      <c r="G134" s="285"/>
      <c r="H134" s="285"/>
      <c r="I134" s="285"/>
      <c r="J134" s="162"/>
      <c r="K134" s="124"/>
      <c r="L134" s="124"/>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79"/>
    </row>
    <row r="135" spans="7:34" ht="15">
      <c r="G135" s="285"/>
      <c r="H135" s="285"/>
      <c r="I135" s="285"/>
      <c r="J135" s="162"/>
      <c r="K135" s="124"/>
      <c r="L135" s="124"/>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79"/>
    </row>
    <row r="136" spans="7:34" ht="15">
      <c r="G136" s="285"/>
      <c r="H136" s="285"/>
      <c r="I136" s="285"/>
      <c r="J136" s="162"/>
      <c r="K136" s="124"/>
      <c r="L136" s="124"/>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79"/>
    </row>
    <row r="137" spans="7:34" ht="15">
      <c r="G137" s="285"/>
      <c r="H137" s="285"/>
      <c r="I137" s="285"/>
      <c r="J137" s="162"/>
      <c r="K137" s="124"/>
      <c r="L137" s="124"/>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79"/>
    </row>
    <row r="138" spans="7:34" ht="15">
      <c r="G138" s="285"/>
      <c r="H138" s="285"/>
      <c r="I138" s="285"/>
      <c r="J138" s="162"/>
      <c r="K138" s="124"/>
      <c r="L138" s="124"/>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79"/>
    </row>
    <row r="139" spans="7:34" ht="15">
      <c r="G139" s="285"/>
      <c r="H139" s="285"/>
      <c r="I139" s="285"/>
      <c r="J139" s="162"/>
      <c r="K139" s="124"/>
      <c r="L139" s="124"/>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79"/>
    </row>
    <row r="140" spans="7:34" ht="15">
      <c r="G140" s="285"/>
      <c r="H140" s="285"/>
      <c r="I140" s="285"/>
      <c r="J140" s="162"/>
      <c r="K140" s="124"/>
      <c r="L140" s="287"/>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79"/>
    </row>
    <row r="141" spans="7:34" ht="15">
      <c r="G141" s="285"/>
      <c r="H141" s="285"/>
      <c r="I141" s="285"/>
      <c r="J141" s="162"/>
      <c r="K141" s="124"/>
      <c r="L141" s="287"/>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79"/>
    </row>
    <row r="142" spans="7:34" ht="15">
      <c r="G142" s="285"/>
      <c r="H142" s="285"/>
      <c r="I142" s="285"/>
      <c r="J142" s="162"/>
      <c r="K142" s="124"/>
      <c r="L142" s="124"/>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79"/>
    </row>
    <row r="143" spans="7:34" ht="15">
      <c r="G143" s="285"/>
      <c r="H143" s="285"/>
      <c r="I143" s="285"/>
      <c r="J143" s="162"/>
      <c r="K143" s="124"/>
      <c r="L143" s="124"/>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79"/>
    </row>
    <row r="144" spans="7:34" ht="15">
      <c r="G144" s="285"/>
      <c r="H144" s="285"/>
      <c r="I144" s="285"/>
      <c r="J144" s="162"/>
      <c r="K144" s="124"/>
      <c r="L144" s="124"/>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79"/>
    </row>
    <row r="145" spans="7:34" ht="15">
      <c r="G145" s="285"/>
      <c r="H145" s="285"/>
      <c r="I145" s="285"/>
      <c r="J145" s="162"/>
      <c r="K145" s="124"/>
      <c r="L145" s="124"/>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79"/>
    </row>
    <row r="146" spans="7:34" ht="15">
      <c r="G146" s="285"/>
      <c r="H146" s="285"/>
      <c r="I146" s="285"/>
      <c r="J146" s="162"/>
      <c r="K146" s="124"/>
      <c r="L146" s="124"/>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79"/>
    </row>
    <row r="147" spans="7:34" ht="15">
      <c r="G147" s="285"/>
      <c r="H147" s="285"/>
      <c r="I147" s="285"/>
      <c r="J147" s="162"/>
      <c r="K147" s="124"/>
      <c r="L147" s="124"/>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79"/>
    </row>
    <row r="148" spans="7:34" ht="15">
      <c r="G148" s="285"/>
      <c r="H148" s="285"/>
      <c r="I148" s="285"/>
      <c r="J148" s="162"/>
      <c r="K148" s="124"/>
      <c r="L148" s="124"/>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79"/>
    </row>
    <row r="149" spans="7:34" ht="15">
      <c r="G149" s="285"/>
      <c r="H149" s="285"/>
      <c r="I149" s="285"/>
      <c r="J149" s="162"/>
      <c r="K149" s="124"/>
      <c r="L149" s="124"/>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79"/>
    </row>
    <row r="150" spans="7:34" ht="15">
      <c r="G150" s="285"/>
      <c r="H150" s="285"/>
      <c r="I150" s="285"/>
      <c r="J150" s="162"/>
      <c r="K150" s="124"/>
      <c r="L150" s="124"/>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79"/>
    </row>
    <row r="151" spans="7:34" ht="15">
      <c r="G151" s="285"/>
      <c r="H151" s="285"/>
      <c r="I151" s="285"/>
      <c r="J151" s="162"/>
      <c r="K151" s="124"/>
      <c r="L151" s="124"/>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79"/>
    </row>
    <row r="152" spans="7:34" ht="15">
      <c r="G152" s="285"/>
      <c r="H152" s="285"/>
      <c r="I152" s="285"/>
      <c r="J152" s="79"/>
      <c r="K152" s="79"/>
      <c r="L152" s="124"/>
      <c r="M152" s="124"/>
      <c r="N152" s="124"/>
      <c r="O152" s="124"/>
      <c r="P152" s="124"/>
      <c r="Q152" s="124"/>
      <c r="R152" s="124"/>
      <c r="S152" s="124"/>
      <c r="T152" s="124"/>
      <c r="U152" s="124"/>
      <c r="V152" s="124"/>
      <c r="W152" s="124"/>
      <c r="X152" s="124"/>
      <c r="Y152" s="124"/>
      <c r="Z152" s="124"/>
      <c r="AA152" s="124"/>
      <c r="AB152" s="124"/>
      <c r="AC152" s="124"/>
      <c r="AD152" s="124"/>
      <c r="AE152" s="124"/>
      <c r="AF152" s="79"/>
      <c r="AG152" s="79"/>
      <c r="AH152" s="79"/>
    </row>
    <row r="153" spans="7:34" ht="15.75">
      <c r="G153" s="285"/>
      <c r="H153" s="285"/>
      <c r="I153" s="285"/>
      <c r="J153" s="79"/>
      <c r="K153" s="79"/>
      <c r="L153" s="124"/>
      <c r="M153" s="286"/>
      <c r="N153" s="286"/>
      <c r="O153" s="286"/>
      <c r="P153" s="286"/>
      <c r="Q153" s="286"/>
      <c r="R153" s="286"/>
      <c r="S153" s="286"/>
      <c r="T153" s="286"/>
      <c r="U153" s="286"/>
      <c r="V153" s="286"/>
      <c r="W153" s="286"/>
      <c r="X153" s="286"/>
      <c r="Y153" s="286"/>
      <c r="Z153" s="286"/>
      <c r="AA153" s="286"/>
      <c r="AB153" s="286"/>
      <c r="AC153" s="286"/>
      <c r="AD153" s="286"/>
      <c r="AE153" s="286"/>
      <c r="AF153" s="118"/>
      <c r="AG153" s="118"/>
      <c r="AH153" s="79"/>
    </row>
    <row r="154" spans="7:34" ht="15">
      <c r="G154" s="285"/>
      <c r="H154" s="285"/>
      <c r="I154" s="285"/>
      <c r="J154" s="162"/>
      <c r="K154" s="124"/>
      <c r="L154" s="124"/>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79"/>
    </row>
    <row r="155" spans="7:34" ht="15">
      <c r="G155" s="285"/>
      <c r="H155" s="285"/>
      <c r="I155" s="285"/>
      <c r="J155" s="162"/>
      <c r="K155" s="124"/>
      <c r="L155" s="124"/>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79"/>
    </row>
    <row r="156" spans="7:34" ht="15">
      <c r="G156" s="285"/>
      <c r="H156" s="285"/>
      <c r="I156" s="285"/>
      <c r="J156" s="162"/>
      <c r="K156" s="124"/>
      <c r="L156" s="124"/>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79"/>
    </row>
    <row r="157" spans="7:34" ht="15">
      <c r="G157" s="285"/>
      <c r="H157" s="285"/>
      <c r="I157" s="285"/>
      <c r="J157" s="162"/>
      <c r="K157" s="124"/>
      <c r="L157" s="124"/>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79"/>
    </row>
    <row r="158" spans="7:34" ht="15">
      <c r="G158" s="285"/>
      <c r="H158" s="285"/>
      <c r="I158" s="285"/>
      <c r="J158" s="162"/>
      <c r="K158" s="124"/>
      <c r="L158" s="124"/>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79"/>
    </row>
    <row r="159" spans="7:34" ht="15">
      <c r="G159" s="285"/>
      <c r="H159" s="285"/>
      <c r="I159" s="285"/>
      <c r="J159" s="162"/>
      <c r="K159" s="124"/>
      <c r="L159" s="124"/>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79"/>
    </row>
    <row r="160" spans="7:34" ht="15">
      <c r="G160" s="285"/>
      <c r="H160" s="285"/>
      <c r="I160" s="285"/>
      <c r="J160" s="162"/>
      <c r="K160" s="124"/>
      <c r="L160" s="124"/>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79"/>
    </row>
    <row r="161" spans="7:34" ht="15">
      <c r="G161" s="285"/>
      <c r="H161" s="285"/>
      <c r="I161" s="285"/>
      <c r="J161" s="162"/>
      <c r="K161" s="124"/>
      <c r="L161" s="124"/>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79"/>
    </row>
    <row r="162" spans="7:34" ht="15">
      <c r="G162" s="285"/>
      <c r="H162" s="285"/>
      <c r="I162" s="285"/>
      <c r="J162" s="162"/>
      <c r="K162" s="124"/>
      <c r="L162" s="287"/>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79"/>
    </row>
    <row r="163" spans="7:34" ht="15">
      <c r="G163" s="285"/>
      <c r="H163" s="285"/>
      <c r="I163" s="285"/>
      <c r="J163" s="162"/>
      <c r="K163" s="124"/>
      <c r="L163" s="287"/>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79"/>
    </row>
    <row r="164" spans="7:34" ht="15">
      <c r="G164" s="285"/>
      <c r="H164" s="285"/>
      <c r="I164" s="285"/>
      <c r="J164" s="162"/>
      <c r="K164" s="124"/>
      <c r="L164" s="124"/>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79"/>
    </row>
    <row r="165" spans="7:34" ht="15">
      <c r="G165" s="285"/>
      <c r="H165" s="285"/>
      <c r="I165" s="285"/>
      <c r="J165" s="162"/>
      <c r="K165" s="124"/>
      <c r="L165" s="124"/>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79"/>
    </row>
    <row r="166" spans="7:34" ht="15">
      <c r="G166" s="285"/>
      <c r="H166" s="285"/>
      <c r="I166" s="285"/>
      <c r="J166" s="162"/>
      <c r="K166" s="124"/>
      <c r="L166" s="124"/>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79"/>
    </row>
    <row r="167" spans="7:34" ht="15">
      <c r="G167" s="285"/>
      <c r="H167" s="285"/>
      <c r="I167" s="285"/>
      <c r="J167" s="162"/>
      <c r="K167" s="124"/>
      <c r="L167" s="124"/>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79"/>
    </row>
    <row r="168" spans="7:34" ht="15">
      <c r="G168" s="285"/>
      <c r="H168" s="285"/>
      <c r="I168" s="285"/>
      <c r="J168" s="162"/>
      <c r="K168" s="124"/>
      <c r="L168" s="124"/>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79"/>
    </row>
    <row r="169" spans="7:34" ht="15">
      <c r="G169" s="285"/>
      <c r="H169" s="285"/>
      <c r="I169" s="285"/>
      <c r="J169" s="162"/>
      <c r="K169" s="124"/>
      <c r="L169" s="124"/>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79"/>
    </row>
    <row r="170" spans="7:34" ht="15">
      <c r="G170" s="285"/>
      <c r="H170" s="285"/>
      <c r="I170" s="285"/>
      <c r="J170" s="162"/>
      <c r="K170" s="124"/>
      <c r="L170" s="124"/>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79"/>
    </row>
    <row r="171" spans="7:34" ht="15">
      <c r="G171" s="285"/>
      <c r="H171" s="285"/>
      <c r="I171" s="285"/>
      <c r="J171" s="162"/>
      <c r="K171" s="124"/>
      <c r="L171" s="124"/>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79"/>
    </row>
    <row r="172" spans="7:34" ht="15">
      <c r="G172" s="285"/>
      <c r="H172" s="285"/>
      <c r="I172" s="285"/>
      <c r="J172" s="162"/>
      <c r="K172" s="124"/>
      <c r="L172" s="124"/>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79"/>
    </row>
    <row r="173" spans="7:34" ht="15">
      <c r="G173" s="285"/>
      <c r="H173" s="285"/>
      <c r="I173" s="285"/>
      <c r="J173" s="162"/>
      <c r="K173" s="124"/>
      <c r="L173" s="124"/>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79"/>
    </row>
    <row r="174" spans="7:34" ht="15">
      <c r="G174" s="285"/>
      <c r="H174" s="285"/>
      <c r="I174" s="285"/>
      <c r="J174" s="79"/>
      <c r="K174" s="79"/>
      <c r="L174" s="124"/>
      <c r="M174" s="124"/>
      <c r="N174" s="124"/>
      <c r="O174" s="124"/>
      <c r="P174" s="124"/>
      <c r="Q174" s="124"/>
      <c r="R174" s="124"/>
      <c r="S174" s="124"/>
      <c r="T174" s="124"/>
      <c r="U174" s="124"/>
      <c r="V174" s="124"/>
      <c r="W174" s="124"/>
      <c r="X174" s="124"/>
      <c r="Y174" s="124"/>
      <c r="Z174" s="124"/>
      <c r="AA174" s="124"/>
      <c r="AB174" s="124"/>
      <c r="AC174" s="124"/>
      <c r="AD174" s="124"/>
      <c r="AE174" s="124"/>
      <c r="AF174" s="79"/>
      <c r="AG174" s="79"/>
      <c r="AH174" s="79"/>
    </row>
    <row r="175" spans="7:34" ht="15.75">
      <c r="G175" s="285"/>
      <c r="H175" s="285"/>
      <c r="I175" s="285"/>
      <c r="J175" s="79"/>
      <c r="K175" s="79"/>
      <c r="L175" s="124"/>
      <c r="M175" s="286"/>
      <c r="N175" s="286"/>
      <c r="O175" s="286"/>
      <c r="P175" s="286"/>
      <c r="Q175" s="286"/>
      <c r="R175" s="286"/>
      <c r="S175" s="286"/>
      <c r="T175" s="286"/>
      <c r="U175" s="286"/>
      <c r="V175" s="286"/>
      <c r="W175" s="286"/>
      <c r="X175" s="286"/>
      <c r="Y175" s="286"/>
      <c r="Z175" s="286"/>
      <c r="AA175" s="286"/>
      <c r="AB175" s="286"/>
      <c r="AC175" s="286"/>
      <c r="AD175" s="286"/>
      <c r="AE175" s="286"/>
      <c r="AF175" s="118"/>
      <c r="AG175" s="118"/>
      <c r="AH175" s="79"/>
    </row>
    <row r="176" spans="7:34" ht="15">
      <c r="G176" s="285"/>
      <c r="H176" s="285"/>
      <c r="I176" s="285"/>
      <c r="J176" s="162"/>
      <c r="K176" s="124"/>
      <c r="L176" s="124"/>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79"/>
    </row>
    <row r="177" spans="7:34" ht="15">
      <c r="G177" s="285"/>
      <c r="H177" s="285"/>
      <c r="I177" s="285"/>
      <c r="J177" s="162"/>
      <c r="K177" s="124"/>
      <c r="L177" s="124"/>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79"/>
    </row>
    <row r="178" spans="7:34" ht="15">
      <c r="G178" s="285"/>
      <c r="H178" s="285"/>
      <c r="I178" s="285"/>
      <c r="J178" s="162"/>
      <c r="K178" s="124"/>
      <c r="L178" s="124"/>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79"/>
    </row>
    <row r="179" spans="7:34" ht="15">
      <c r="G179" s="285"/>
      <c r="H179" s="285"/>
      <c r="I179" s="285"/>
      <c r="J179" s="162"/>
      <c r="K179" s="124"/>
      <c r="L179" s="124"/>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79"/>
    </row>
    <row r="180" spans="7:34" ht="15">
      <c r="G180" s="285"/>
      <c r="H180" s="285"/>
      <c r="I180" s="285"/>
      <c r="J180" s="162"/>
      <c r="K180" s="124"/>
      <c r="L180" s="124"/>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79"/>
    </row>
    <row r="181" spans="7:34" ht="15">
      <c r="G181" s="285"/>
      <c r="H181" s="285"/>
      <c r="I181" s="285"/>
      <c r="J181" s="162"/>
      <c r="K181" s="124"/>
      <c r="L181" s="124"/>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79"/>
    </row>
    <row r="182" spans="7:34" ht="15">
      <c r="G182" s="285"/>
      <c r="H182" s="285"/>
      <c r="I182" s="285"/>
      <c r="J182" s="162"/>
      <c r="K182" s="124"/>
      <c r="L182" s="124"/>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79"/>
    </row>
    <row r="183" spans="7:34" ht="15">
      <c r="G183" s="285"/>
      <c r="H183" s="285"/>
      <c r="I183" s="285"/>
      <c r="J183" s="162"/>
      <c r="K183" s="124"/>
      <c r="L183" s="124"/>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79"/>
    </row>
    <row r="184" spans="7:34" ht="15">
      <c r="G184" s="285"/>
      <c r="H184" s="285"/>
      <c r="I184" s="285"/>
      <c r="J184" s="162"/>
      <c r="K184" s="124"/>
      <c r="L184" s="287"/>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79"/>
    </row>
    <row r="185" spans="7:34" ht="15">
      <c r="G185" s="285"/>
      <c r="H185" s="285"/>
      <c r="I185" s="285"/>
      <c r="J185" s="162"/>
      <c r="K185" s="124"/>
      <c r="L185" s="287"/>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79"/>
    </row>
    <row r="186" spans="7:34" ht="15">
      <c r="G186" s="285"/>
      <c r="H186" s="285"/>
      <c r="I186" s="285"/>
      <c r="J186" s="162"/>
      <c r="K186" s="124"/>
      <c r="L186" s="124"/>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79"/>
    </row>
    <row r="187" spans="7:34" ht="15">
      <c r="G187" s="285"/>
      <c r="H187" s="285"/>
      <c r="I187" s="285"/>
      <c r="J187" s="162"/>
      <c r="K187" s="124"/>
      <c r="L187" s="124"/>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79"/>
    </row>
    <row r="188" spans="7:34" ht="15">
      <c r="G188" s="285"/>
      <c r="H188" s="285"/>
      <c r="I188" s="285"/>
      <c r="J188" s="162"/>
      <c r="K188" s="124"/>
      <c r="L188" s="124"/>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79"/>
    </row>
    <row r="189" spans="7:34" ht="15">
      <c r="G189" s="285"/>
      <c r="H189" s="285"/>
      <c r="I189" s="285"/>
      <c r="J189" s="162"/>
      <c r="K189" s="124"/>
      <c r="L189" s="124"/>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79"/>
    </row>
    <row r="190" spans="7:34" ht="15">
      <c r="G190" s="285"/>
      <c r="H190" s="285"/>
      <c r="I190" s="285"/>
      <c r="J190" s="162"/>
      <c r="K190" s="124"/>
      <c r="L190" s="124"/>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79"/>
    </row>
    <row r="191" spans="7:34" ht="15">
      <c r="G191" s="285"/>
      <c r="H191" s="285"/>
      <c r="I191" s="285"/>
      <c r="J191" s="162"/>
      <c r="K191" s="124"/>
      <c r="L191" s="124"/>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79"/>
    </row>
    <row r="192" spans="7:34" ht="15">
      <c r="G192" s="285"/>
      <c r="H192" s="285"/>
      <c r="I192" s="285"/>
      <c r="J192" s="162"/>
      <c r="K192" s="124"/>
      <c r="L192" s="124"/>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79"/>
    </row>
    <row r="193" spans="7:34" ht="15">
      <c r="G193" s="285"/>
      <c r="H193" s="285"/>
      <c r="I193" s="285"/>
      <c r="J193" s="162"/>
      <c r="K193" s="124"/>
      <c r="L193" s="124"/>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79"/>
    </row>
    <row r="194" spans="7:34" ht="15">
      <c r="G194" s="285"/>
      <c r="H194" s="285"/>
      <c r="I194" s="285"/>
      <c r="J194" s="162"/>
      <c r="K194" s="124"/>
      <c r="L194" s="124"/>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79"/>
    </row>
    <row r="195" spans="7:34" ht="15">
      <c r="G195" s="285"/>
      <c r="H195" s="285"/>
      <c r="I195" s="285"/>
      <c r="J195" s="162"/>
      <c r="K195" s="124"/>
      <c r="L195" s="124"/>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79"/>
    </row>
    <row r="196" spans="7:34" ht="15">
      <c r="G196" s="285"/>
      <c r="H196" s="285"/>
      <c r="I196" s="285"/>
      <c r="J196" s="79"/>
      <c r="K196" s="79"/>
      <c r="L196" s="124"/>
      <c r="M196" s="124"/>
      <c r="N196" s="124"/>
      <c r="O196" s="124"/>
      <c r="P196" s="124"/>
      <c r="Q196" s="124"/>
      <c r="R196" s="124"/>
      <c r="S196" s="124"/>
      <c r="T196" s="124"/>
      <c r="U196" s="124"/>
      <c r="V196" s="124"/>
      <c r="W196" s="124"/>
      <c r="X196" s="124"/>
      <c r="Y196" s="124"/>
      <c r="Z196" s="124"/>
      <c r="AA196" s="124"/>
      <c r="AB196" s="124"/>
      <c r="AC196" s="124"/>
      <c r="AD196" s="124"/>
      <c r="AE196" s="124"/>
      <c r="AF196" s="79"/>
      <c r="AG196" s="79"/>
      <c r="AH196" s="79"/>
    </row>
    <row r="197" spans="7:34" ht="15.75">
      <c r="G197" s="285"/>
      <c r="H197" s="285"/>
      <c r="I197" s="285"/>
      <c r="J197" s="79"/>
      <c r="K197" s="79"/>
      <c r="L197" s="124"/>
      <c r="M197" s="286"/>
      <c r="N197" s="286"/>
      <c r="O197" s="286"/>
      <c r="P197" s="286"/>
      <c r="Q197" s="286"/>
      <c r="R197" s="286"/>
      <c r="S197" s="286"/>
      <c r="T197" s="286"/>
      <c r="U197" s="286"/>
      <c r="V197" s="286"/>
      <c r="W197" s="286"/>
      <c r="X197" s="286"/>
      <c r="Y197" s="286"/>
      <c r="Z197" s="286"/>
      <c r="AA197" s="286"/>
      <c r="AB197" s="286"/>
      <c r="AC197" s="286"/>
      <c r="AD197" s="286"/>
      <c r="AE197" s="286"/>
      <c r="AF197" s="118"/>
      <c r="AG197" s="118"/>
      <c r="AH197" s="79"/>
    </row>
    <row r="198" spans="7:34" ht="15">
      <c r="G198" s="285"/>
      <c r="H198" s="285"/>
      <c r="I198" s="285"/>
      <c r="J198" s="162"/>
      <c r="K198" s="124"/>
      <c r="L198" s="124"/>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79"/>
    </row>
    <row r="199" spans="7:34" ht="15">
      <c r="G199" s="285"/>
      <c r="H199" s="285"/>
      <c r="I199" s="285"/>
      <c r="J199" s="162"/>
      <c r="K199" s="124"/>
      <c r="L199" s="124"/>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79"/>
    </row>
    <row r="200" spans="7:34" ht="15">
      <c r="G200" s="285"/>
      <c r="H200" s="285"/>
      <c r="I200" s="285"/>
      <c r="J200" s="162"/>
      <c r="K200" s="124"/>
      <c r="L200" s="124"/>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79"/>
    </row>
    <row r="201" spans="7:34" ht="15">
      <c r="G201" s="285"/>
      <c r="H201" s="285"/>
      <c r="I201" s="285"/>
      <c r="J201" s="162"/>
      <c r="K201" s="124"/>
      <c r="L201" s="124"/>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79"/>
    </row>
    <row r="202" spans="7:34" ht="15">
      <c r="G202" s="285"/>
      <c r="H202" s="285"/>
      <c r="I202" s="285"/>
      <c r="J202" s="162"/>
      <c r="K202" s="124"/>
      <c r="L202" s="124"/>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79"/>
    </row>
    <row r="203" spans="7:34" ht="15">
      <c r="G203" s="285"/>
      <c r="H203" s="285"/>
      <c r="I203" s="285"/>
      <c r="J203" s="162"/>
      <c r="K203" s="124"/>
      <c r="L203" s="124"/>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79"/>
    </row>
    <row r="204" spans="7:34" ht="15">
      <c r="G204" s="285"/>
      <c r="H204" s="285"/>
      <c r="I204" s="285"/>
      <c r="J204" s="162"/>
      <c r="K204" s="124"/>
      <c r="L204" s="124"/>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79"/>
    </row>
    <row r="205" spans="7:34" ht="15">
      <c r="G205" s="285"/>
      <c r="H205" s="285"/>
      <c r="I205" s="285"/>
      <c r="J205" s="162"/>
      <c r="K205" s="124"/>
      <c r="L205" s="124"/>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79"/>
    </row>
    <row r="206" spans="7:34" ht="15">
      <c r="G206" s="285"/>
      <c r="H206" s="285"/>
      <c r="I206" s="285"/>
      <c r="J206" s="162"/>
      <c r="K206" s="124"/>
      <c r="L206" s="287"/>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79"/>
    </row>
    <row r="207" spans="7:34" ht="15">
      <c r="G207" s="285"/>
      <c r="H207" s="285"/>
      <c r="I207" s="285"/>
      <c r="J207" s="162"/>
      <c r="K207" s="124"/>
      <c r="L207" s="287"/>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79"/>
    </row>
    <row r="208" spans="7:34" ht="15">
      <c r="G208" s="285"/>
      <c r="H208" s="285"/>
      <c r="I208" s="285"/>
      <c r="J208" s="162"/>
      <c r="K208" s="124"/>
      <c r="L208" s="124"/>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79"/>
    </row>
    <row r="209" spans="7:34" ht="15">
      <c r="G209" s="285"/>
      <c r="H209" s="285"/>
      <c r="I209" s="285"/>
      <c r="J209" s="162"/>
      <c r="K209" s="124"/>
      <c r="L209" s="124"/>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79"/>
    </row>
    <row r="210" spans="7:34" ht="15">
      <c r="G210" s="285"/>
      <c r="H210" s="285"/>
      <c r="I210" s="285"/>
      <c r="J210" s="162"/>
      <c r="K210" s="124"/>
      <c r="L210" s="124"/>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79"/>
    </row>
    <row r="211" spans="7:34" ht="15">
      <c r="G211" s="285"/>
      <c r="H211" s="285"/>
      <c r="I211" s="285"/>
      <c r="J211" s="162"/>
      <c r="K211" s="124"/>
      <c r="L211" s="124"/>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79"/>
    </row>
    <row r="212" spans="7:34" ht="15">
      <c r="G212" s="285"/>
      <c r="H212" s="285"/>
      <c r="I212" s="285"/>
      <c r="J212" s="162"/>
      <c r="K212" s="124"/>
      <c r="L212" s="124"/>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79"/>
    </row>
    <row r="213" spans="7:34" ht="15">
      <c r="G213" s="285"/>
      <c r="H213" s="285"/>
      <c r="I213" s="285"/>
      <c r="J213" s="162"/>
      <c r="K213" s="124"/>
      <c r="L213" s="124"/>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79"/>
    </row>
    <row r="214" spans="7:34" ht="15">
      <c r="G214" s="285"/>
      <c r="H214" s="285"/>
      <c r="I214" s="285"/>
      <c r="J214" s="162"/>
      <c r="K214" s="124"/>
      <c r="L214" s="124"/>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79"/>
    </row>
    <row r="215" spans="7:34" ht="15">
      <c r="G215" s="285"/>
      <c r="H215" s="285"/>
      <c r="I215" s="285"/>
      <c r="J215" s="162"/>
      <c r="K215" s="124"/>
      <c r="L215" s="124"/>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79"/>
    </row>
    <row r="216" spans="7:34" ht="15">
      <c r="G216" s="285"/>
      <c r="H216" s="285"/>
      <c r="I216" s="285"/>
      <c r="J216" s="162"/>
      <c r="K216" s="124"/>
      <c r="L216" s="124"/>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79"/>
    </row>
    <row r="217" spans="7:34" ht="15">
      <c r="G217" s="285"/>
      <c r="H217" s="285"/>
      <c r="I217" s="285"/>
      <c r="J217" s="162"/>
      <c r="K217" s="124"/>
      <c r="L217" s="124"/>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79"/>
    </row>
    <row r="218" spans="7:34" ht="15">
      <c r="G218" s="285"/>
      <c r="H218" s="285"/>
      <c r="I218" s="285"/>
      <c r="J218" s="79"/>
      <c r="K218" s="79"/>
      <c r="L218" s="124"/>
      <c r="M218" s="124"/>
      <c r="N218" s="124"/>
      <c r="O218" s="124"/>
      <c r="P218" s="124"/>
      <c r="Q218" s="124"/>
      <c r="R218" s="124"/>
      <c r="S218" s="124"/>
      <c r="T218" s="124"/>
      <c r="U218" s="124"/>
      <c r="V218" s="124"/>
      <c r="W218" s="124"/>
      <c r="X218" s="124"/>
      <c r="Y218" s="124"/>
      <c r="Z218" s="124"/>
      <c r="AA218" s="124"/>
      <c r="AB218" s="124"/>
      <c r="AC218" s="124"/>
      <c r="AD218" s="124"/>
      <c r="AE218" s="124"/>
      <c r="AF218" s="79"/>
      <c r="AG218" s="79"/>
      <c r="AH218" s="79"/>
    </row>
    <row r="219" spans="7:34" ht="15.75">
      <c r="G219" s="285"/>
      <c r="H219" s="285"/>
      <c r="I219" s="285"/>
      <c r="J219" s="79"/>
      <c r="K219" s="79"/>
      <c r="L219" s="124"/>
      <c r="M219" s="286"/>
      <c r="N219" s="286"/>
      <c r="O219" s="286"/>
      <c r="P219" s="286"/>
      <c r="Q219" s="286"/>
      <c r="R219" s="286"/>
      <c r="S219" s="286"/>
      <c r="T219" s="286"/>
      <c r="U219" s="286"/>
      <c r="V219" s="286"/>
      <c r="W219" s="286"/>
      <c r="X219" s="286"/>
      <c r="Y219" s="286"/>
      <c r="Z219" s="286"/>
      <c r="AA219" s="286"/>
      <c r="AB219" s="286"/>
      <c r="AC219" s="286"/>
      <c r="AD219" s="286"/>
      <c r="AE219" s="286"/>
      <c r="AF219" s="118"/>
      <c r="AG219" s="118"/>
      <c r="AH219" s="79"/>
    </row>
    <row r="220" spans="7:34" ht="15">
      <c r="G220" s="285"/>
      <c r="H220" s="285"/>
      <c r="I220" s="285"/>
      <c r="J220" s="162"/>
      <c r="K220" s="124"/>
      <c r="L220" s="124"/>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79"/>
    </row>
    <row r="221" spans="7:34" ht="15">
      <c r="G221" s="285"/>
      <c r="H221" s="285"/>
      <c r="I221" s="285"/>
      <c r="J221" s="162"/>
      <c r="K221" s="124"/>
      <c r="L221" s="124"/>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79"/>
    </row>
    <row r="222" spans="7:34" ht="15">
      <c r="G222" s="285"/>
      <c r="H222" s="285"/>
      <c r="I222" s="285"/>
      <c r="J222" s="162"/>
      <c r="K222" s="124"/>
      <c r="L222" s="124"/>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79"/>
    </row>
    <row r="223" spans="7:34" ht="15">
      <c r="G223" s="285"/>
      <c r="H223" s="285"/>
      <c r="I223" s="285"/>
      <c r="J223" s="162"/>
      <c r="K223" s="124"/>
      <c r="L223" s="124"/>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79"/>
    </row>
    <row r="224" spans="7:34" ht="15">
      <c r="G224" s="285"/>
      <c r="H224" s="285"/>
      <c r="I224" s="285"/>
      <c r="J224" s="162"/>
      <c r="K224" s="124"/>
      <c r="L224" s="124"/>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79"/>
    </row>
    <row r="225" spans="7:34" ht="15">
      <c r="G225" s="285"/>
      <c r="H225" s="285"/>
      <c r="I225" s="285"/>
      <c r="J225" s="162"/>
      <c r="K225" s="124"/>
      <c r="L225" s="124"/>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79"/>
    </row>
    <row r="226" spans="7:34" ht="15">
      <c r="G226" s="285"/>
      <c r="H226" s="285"/>
      <c r="I226" s="285"/>
      <c r="J226" s="162"/>
      <c r="K226" s="124"/>
      <c r="L226" s="124"/>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79"/>
    </row>
    <row r="227" spans="7:34" ht="15">
      <c r="G227" s="285"/>
      <c r="H227" s="285"/>
      <c r="I227" s="285"/>
      <c r="J227" s="162"/>
      <c r="K227" s="124"/>
      <c r="L227" s="124"/>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79"/>
    </row>
    <row r="228" spans="7:34" ht="15">
      <c r="G228" s="285"/>
      <c r="H228" s="285"/>
      <c r="I228" s="285"/>
      <c r="J228" s="162"/>
      <c r="K228" s="124"/>
      <c r="L228" s="287"/>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79"/>
    </row>
    <row r="229" spans="7:34" ht="15">
      <c r="G229" s="285"/>
      <c r="H229" s="285"/>
      <c r="I229" s="285"/>
      <c r="J229" s="162"/>
      <c r="K229" s="124"/>
      <c r="L229" s="287"/>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79"/>
    </row>
    <row r="230" spans="7:34" ht="15">
      <c r="G230" s="285"/>
      <c r="H230" s="285"/>
      <c r="I230" s="285"/>
      <c r="J230" s="162"/>
      <c r="K230" s="124"/>
      <c r="L230" s="124"/>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79"/>
    </row>
    <row r="231" spans="7:34" ht="15">
      <c r="G231" s="285"/>
      <c r="H231" s="285"/>
      <c r="I231" s="285"/>
      <c r="J231" s="162"/>
      <c r="K231" s="124"/>
      <c r="L231" s="124"/>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79"/>
    </row>
    <row r="232" spans="7:34" ht="15">
      <c r="G232" s="285"/>
      <c r="H232" s="285"/>
      <c r="I232" s="285"/>
      <c r="J232" s="162"/>
      <c r="K232" s="124"/>
      <c r="L232" s="124"/>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79"/>
    </row>
    <row r="233" spans="7:34" ht="15">
      <c r="G233" s="285"/>
      <c r="H233" s="285"/>
      <c r="I233" s="285"/>
      <c r="J233" s="162"/>
      <c r="K233" s="124"/>
      <c r="L233" s="124"/>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79"/>
    </row>
    <row r="234" spans="7:34" ht="15">
      <c r="G234" s="285"/>
      <c r="H234" s="285"/>
      <c r="I234" s="285"/>
      <c r="J234" s="162"/>
      <c r="K234" s="124"/>
      <c r="L234" s="124"/>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79"/>
    </row>
    <row r="235" spans="7:34" ht="15">
      <c r="G235" s="285"/>
      <c r="H235" s="285"/>
      <c r="I235" s="285"/>
      <c r="J235" s="162"/>
      <c r="K235" s="124"/>
      <c r="L235" s="124"/>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79"/>
    </row>
    <row r="236" spans="7:34" ht="15">
      <c r="G236" s="285"/>
      <c r="H236" s="285"/>
      <c r="I236" s="285"/>
      <c r="J236" s="162"/>
      <c r="K236" s="124"/>
      <c r="L236" s="124"/>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79"/>
    </row>
    <row r="237" spans="7:34" ht="15">
      <c r="G237" s="285"/>
      <c r="H237" s="285"/>
      <c r="I237" s="285"/>
      <c r="J237" s="162"/>
      <c r="K237" s="124"/>
      <c r="L237" s="124"/>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79"/>
    </row>
    <row r="238" spans="7:34" ht="15">
      <c r="G238" s="285"/>
      <c r="H238" s="285"/>
      <c r="I238" s="285"/>
      <c r="J238" s="162"/>
      <c r="K238" s="124"/>
      <c r="L238" s="124"/>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79"/>
    </row>
    <row r="239" spans="7:34" ht="15">
      <c r="G239" s="285"/>
      <c r="H239" s="285"/>
      <c r="I239" s="285"/>
      <c r="J239" s="162"/>
      <c r="K239" s="124"/>
      <c r="L239" s="124"/>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79"/>
    </row>
    <row r="240" spans="7:34" ht="15">
      <c r="G240" s="285"/>
      <c r="H240" s="285"/>
      <c r="I240" s="285"/>
      <c r="J240" s="79"/>
      <c r="K240" s="79"/>
      <c r="L240" s="124"/>
      <c r="M240" s="124"/>
      <c r="N240" s="124"/>
      <c r="O240" s="124"/>
      <c r="P240" s="124"/>
      <c r="Q240" s="124"/>
      <c r="R240" s="124"/>
      <c r="S240" s="124"/>
      <c r="T240" s="124"/>
      <c r="U240" s="124"/>
      <c r="V240" s="124"/>
      <c r="W240" s="124"/>
      <c r="X240" s="124"/>
      <c r="Y240" s="124"/>
      <c r="Z240" s="124"/>
      <c r="AA240" s="124"/>
      <c r="AB240" s="124"/>
      <c r="AC240" s="124"/>
      <c r="AD240" s="124"/>
      <c r="AE240" s="124"/>
      <c r="AF240" s="79"/>
      <c r="AG240" s="79"/>
      <c r="AH240" s="79"/>
    </row>
    <row r="241" spans="7:34" ht="15.75">
      <c r="G241" s="285"/>
      <c r="H241" s="285"/>
      <c r="I241" s="285"/>
      <c r="J241" s="79"/>
      <c r="K241" s="79"/>
      <c r="L241" s="124"/>
      <c r="M241" s="286"/>
      <c r="N241" s="286"/>
      <c r="O241" s="286"/>
      <c r="P241" s="286"/>
      <c r="Q241" s="286"/>
      <c r="R241" s="286"/>
      <c r="S241" s="286"/>
      <c r="T241" s="286"/>
      <c r="U241" s="286"/>
      <c r="V241" s="286"/>
      <c r="W241" s="286"/>
      <c r="X241" s="286"/>
      <c r="Y241" s="286"/>
      <c r="Z241" s="286"/>
      <c r="AA241" s="286"/>
      <c r="AB241" s="286"/>
      <c r="AC241" s="286"/>
      <c r="AD241" s="286"/>
      <c r="AE241" s="286"/>
      <c r="AF241" s="118"/>
      <c r="AG241" s="118"/>
      <c r="AH241" s="79"/>
    </row>
    <row r="242" spans="7:34" ht="15">
      <c r="G242" s="285"/>
      <c r="H242" s="285"/>
      <c r="I242" s="285"/>
      <c r="J242" s="162"/>
      <c r="K242" s="124"/>
      <c r="L242" s="124"/>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79"/>
    </row>
    <row r="243" spans="7:34" ht="15">
      <c r="G243" s="285"/>
      <c r="H243" s="285"/>
      <c r="I243" s="285"/>
      <c r="J243" s="162"/>
      <c r="K243" s="124"/>
      <c r="L243" s="124"/>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79"/>
    </row>
    <row r="244" spans="7:34" ht="15">
      <c r="G244" s="285"/>
      <c r="H244" s="285"/>
      <c r="I244" s="285"/>
      <c r="J244" s="162"/>
      <c r="K244" s="124"/>
      <c r="L244" s="124"/>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79"/>
    </row>
    <row r="245" spans="7:34" ht="15">
      <c r="G245" s="285"/>
      <c r="H245" s="285"/>
      <c r="I245" s="285"/>
      <c r="J245" s="162"/>
      <c r="K245" s="124"/>
      <c r="L245" s="124"/>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79"/>
    </row>
    <row r="246" spans="7:34" ht="15">
      <c r="G246" s="285"/>
      <c r="H246" s="285"/>
      <c r="I246" s="285"/>
      <c r="J246" s="162"/>
      <c r="K246" s="124"/>
      <c r="L246" s="124"/>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79"/>
    </row>
    <row r="247" spans="7:34" ht="15">
      <c r="G247" s="285"/>
      <c r="H247" s="285"/>
      <c r="I247" s="285"/>
      <c r="J247" s="162"/>
      <c r="K247" s="124"/>
      <c r="L247" s="124"/>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79"/>
    </row>
    <row r="248" spans="7:34" ht="15">
      <c r="G248" s="285"/>
      <c r="H248" s="285"/>
      <c r="I248" s="285"/>
      <c r="J248" s="162"/>
      <c r="K248" s="124"/>
      <c r="L248" s="124"/>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79"/>
    </row>
    <row r="249" spans="7:34" ht="15">
      <c r="G249" s="285"/>
      <c r="H249" s="285"/>
      <c r="I249" s="285"/>
      <c r="J249" s="162"/>
      <c r="K249" s="124"/>
      <c r="L249" s="124"/>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79"/>
    </row>
    <row r="250" spans="7:34" ht="15">
      <c r="G250" s="285"/>
      <c r="H250" s="285"/>
      <c r="I250" s="285"/>
      <c r="J250" s="162"/>
      <c r="K250" s="124"/>
      <c r="L250" s="287"/>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79"/>
    </row>
    <row r="251" spans="7:34" ht="15">
      <c r="G251" s="285"/>
      <c r="H251" s="285"/>
      <c r="I251" s="285"/>
      <c r="J251" s="162"/>
      <c r="K251" s="124"/>
      <c r="L251" s="287"/>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79"/>
    </row>
    <row r="252" spans="7:34" ht="15">
      <c r="G252" s="285"/>
      <c r="H252" s="285"/>
      <c r="I252" s="285"/>
      <c r="J252" s="162"/>
      <c r="K252" s="124"/>
      <c r="L252" s="124"/>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79"/>
    </row>
    <row r="253" spans="7:34" ht="15">
      <c r="G253" s="285"/>
      <c r="H253" s="285"/>
      <c r="I253" s="285"/>
      <c r="J253" s="162"/>
      <c r="K253" s="124"/>
      <c r="L253" s="124"/>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79"/>
    </row>
    <row r="254" spans="7:34" ht="15">
      <c r="G254" s="285"/>
      <c r="H254" s="285"/>
      <c r="I254" s="285"/>
      <c r="J254" s="162"/>
      <c r="K254" s="124"/>
      <c r="L254" s="124"/>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79"/>
    </row>
    <row r="255" spans="7:34" ht="15">
      <c r="G255" s="285"/>
      <c r="H255" s="285"/>
      <c r="I255" s="285"/>
      <c r="J255" s="162"/>
      <c r="K255" s="124"/>
      <c r="L255" s="124"/>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79"/>
    </row>
    <row r="256" spans="7:34" ht="15">
      <c r="G256" s="285"/>
      <c r="H256" s="285"/>
      <c r="I256" s="285"/>
      <c r="J256" s="162"/>
      <c r="K256" s="124"/>
      <c r="L256" s="124"/>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79"/>
    </row>
    <row r="257" spans="7:34" ht="15">
      <c r="G257" s="285"/>
      <c r="H257" s="285"/>
      <c r="I257" s="285"/>
      <c r="J257" s="162"/>
      <c r="K257" s="124"/>
      <c r="L257" s="124"/>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79"/>
    </row>
    <row r="258" spans="7:34" ht="15">
      <c r="G258" s="285"/>
      <c r="H258" s="285"/>
      <c r="I258" s="285"/>
      <c r="J258" s="162"/>
      <c r="K258" s="124"/>
      <c r="L258" s="124"/>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79"/>
    </row>
    <row r="259" spans="7:34" ht="15">
      <c r="G259" s="285"/>
      <c r="H259" s="285"/>
      <c r="I259" s="285"/>
      <c r="J259" s="162"/>
      <c r="K259" s="124"/>
      <c r="L259" s="124"/>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79"/>
    </row>
    <row r="260" spans="7:34" ht="15">
      <c r="G260" s="285"/>
      <c r="H260" s="285"/>
      <c r="I260" s="285"/>
      <c r="J260" s="162"/>
      <c r="K260" s="124"/>
      <c r="L260" s="124"/>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79"/>
    </row>
    <row r="261" spans="7:34" ht="15">
      <c r="G261" s="285"/>
      <c r="H261" s="285"/>
      <c r="I261" s="285"/>
      <c r="J261" s="162"/>
      <c r="K261" s="124"/>
      <c r="L261" s="124"/>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79"/>
    </row>
    <row r="262" spans="7:34" ht="15">
      <c r="G262" s="285"/>
      <c r="H262" s="285"/>
      <c r="I262" s="285"/>
      <c r="J262" s="79"/>
      <c r="K262" s="79"/>
      <c r="L262" s="124"/>
      <c r="M262" s="124"/>
      <c r="N262" s="124"/>
      <c r="O262" s="124"/>
      <c r="P262" s="124"/>
      <c r="Q262" s="124"/>
      <c r="R262" s="124"/>
      <c r="S262" s="124"/>
      <c r="T262" s="124"/>
      <c r="U262" s="124"/>
      <c r="V262" s="124"/>
      <c r="W262" s="124"/>
      <c r="X262" s="124"/>
      <c r="Y262" s="124"/>
      <c r="Z262" s="124"/>
      <c r="AA262" s="124"/>
      <c r="AB262" s="124"/>
      <c r="AC262" s="124"/>
      <c r="AD262" s="124"/>
      <c r="AE262" s="124"/>
      <c r="AF262" s="79"/>
      <c r="AG262" s="79"/>
      <c r="AH262" s="79"/>
    </row>
    <row r="263" spans="7:34" ht="15.75">
      <c r="G263" s="285"/>
      <c r="H263" s="285"/>
      <c r="I263" s="285"/>
      <c r="J263" s="79"/>
      <c r="K263" s="79"/>
      <c r="L263" s="124"/>
      <c r="M263" s="286"/>
      <c r="N263" s="286"/>
      <c r="O263" s="286"/>
      <c r="P263" s="286"/>
      <c r="Q263" s="286"/>
      <c r="R263" s="286"/>
      <c r="S263" s="286"/>
      <c r="T263" s="286"/>
      <c r="U263" s="286"/>
      <c r="V263" s="286"/>
      <c r="W263" s="286"/>
      <c r="X263" s="286"/>
      <c r="Y263" s="286"/>
      <c r="Z263" s="286"/>
      <c r="AA263" s="286"/>
      <c r="AB263" s="286"/>
      <c r="AC263" s="286"/>
      <c r="AD263" s="286"/>
      <c r="AE263" s="286"/>
      <c r="AF263" s="118"/>
      <c r="AG263" s="118"/>
      <c r="AH263" s="79"/>
    </row>
    <row r="264" spans="7:34" ht="15">
      <c r="G264" s="285"/>
      <c r="H264" s="285"/>
      <c r="I264" s="285"/>
      <c r="J264" s="162"/>
      <c r="K264" s="124"/>
      <c r="L264" s="124"/>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79"/>
    </row>
    <row r="265" spans="7:34" ht="15">
      <c r="G265" s="285"/>
      <c r="H265" s="285"/>
      <c r="I265" s="285"/>
      <c r="J265" s="162"/>
      <c r="K265" s="124"/>
      <c r="L265" s="124"/>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79"/>
    </row>
    <row r="266" spans="7:34" ht="15">
      <c r="G266" s="285"/>
      <c r="H266" s="285"/>
      <c r="I266" s="285"/>
      <c r="J266" s="162"/>
      <c r="K266" s="124"/>
      <c r="L266" s="124"/>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79"/>
    </row>
    <row r="267" spans="7:34" ht="15">
      <c r="G267" s="285"/>
      <c r="H267" s="285"/>
      <c r="I267" s="285"/>
      <c r="J267" s="162"/>
      <c r="K267" s="124"/>
      <c r="L267" s="124"/>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79"/>
    </row>
    <row r="268" spans="7:34" ht="15">
      <c r="G268" s="285"/>
      <c r="H268" s="285"/>
      <c r="I268" s="285"/>
      <c r="J268" s="162"/>
      <c r="K268" s="124"/>
      <c r="L268" s="124"/>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79"/>
    </row>
    <row r="269" spans="7:34" ht="15">
      <c r="G269" s="285"/>
      <c r="H269" s="285"/>
      <c r="I269" s="285"/>
      <c r="J269" s="162"/>
      <c r="K269" s="124"/>
      <c r="L269" s="124"/>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79"/>
    </row>
    <row r="270" spans="7:34" ht="15">
      <c r="G270" s="285"/>
      <c r="H270" s="285"/>
      <c r="I270" s="285"/>
      <c r="J270" s="162"/>
      <c r="K270" s="124"/>
      <c r="L270" s="124"/>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79"/>
    </row>
    <row r="271" spans="7:34" ht="15">
      <c r="G271" s="285"/>
      <c r="H271" s="285"/>
      <c r="I271" s="285"/>
      <c r="J271" s="162"/>
      <c r="K271" s="124"/>
      <c r="L271" s="124"/>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79"/>
    </row>
    <row r="272" spans="7:34" ht="15">
      <c r="G272" s="285"/>
      <c r="H272" s="285"/>
      <c r="I272" s="285"/>
      <c r="J272" s="162"/>
      <c r="K272" s="124"/>
      <c r="L272" s="287"/>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79"/>
    </row>
    <row r="273" spans="7:34" ht="15">
      <c r="G273" s="285"/>
      <c r="H273" s="285"/>
      <c r="I273" s="285"/>
      <c r="J273" s="162"/>
      <c r="K273" s="124"/>
      <c r="L273" s="287"/>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79"/>
    </row>
    <row r="274" spans="7:34" ht="15">
      <c r="G274" s="285"/>
      <c r="H274" s="285"/>
      <c r="I274" s="285"/>
      <c r="J274" s="162"/>
      <c r="K274" s="124"/>
      <c r="L274" s="124"/>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79"/>
    </row>
    <row r="275" spans="7:34" ht="15">
      <c r="G275" s="285"/>
      <c r="H275" s="285"/>
      <c r="I275" s="285"/>
      <c r="J275" s="162"/>
      <c r="K275" s="124"/>
      <c r="L275" s="124"/>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79"/>
    </row>
    <row r="276" spans="7:34" ht="15">
      <c r="G276" s="285"/>
      <c r="H276" s="285"/>
      <c r="I276" s="285"/>
      <c r="J276" s="162"/>
      <c r="K276" s="124"/>
      <c r="L276" s="124"/>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79"/>
    </row>
    <row r="277" spans="7:34" ht="15">
      <c r="G277" s="285"/>
      <c r="H277" s="285"/>
      <c r="I277" s="285"/>
      <c r="J277" s="162"/>
      <c r="K277" s="124"/>
      <c r="L277" s="124"/>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79"/>
    </row>
    <row r="278" spans="7:34" ht="15">
      <c r="G278" s="285"/>
      <c r="H278" s="285"/>
      <c r="I278" s="285"/>
      <c r="J278" s="162"/>
      <c r="K278" s="124"/>
      <c r="L278" s="124"/>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79"/>
    </row>
    <row r="279" spans="7:34" ht="15">
      <c r="G279" s="285"/>
      <c r="H279" s="285"/>
      <c r="I279" s="285"/>
      <c r="J279" s="162"/>
      <c r="K279" s="124"/>
      <c r="L279" s="124"/>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79"/>
    </row>
    <row r="280" spans="7:34" ht="15">
      <c r="G280" s="285"/>
      <c r="H280" s="285"/>
      <c r="I280" s="285"/>
      <c r="J280" s="162"/>
      <c r="K280" s="124"/>
      <c r="L280" s="124"/>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79"/>
    </row>
    <row r="281" spans="7:34" ht="15">
      <c r="G281" s="285"/>
      <c r="H281" s="285"/>
      <c r="I281" s="285"/>
      <c r="J281" s="162"/>
      <c r="K281" s="124"/>
      <c r="L281" s="124"/>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79"/>
    </row>
    <row r="282" spans="7:34" ht="15">
      <c r="G282" s="285"/>
      <c r="H282" s="285"/>
      <c r="I282" s="285"/>
      <c r="J282" s="162"/>
      <c r="K282" s="124"/>
      <c r="L282" s="124"/>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79"/>
    </row>
    <row r="283" spans="7:34" ht="15">
      <c r="G283" s="285"/>
      <c r="H283" s="285"/>
      <c r="I283" s="285"/>
      <c r="J283" s="162"/>
      <c r="K283" s="124"/>
      <c r="L283" s="124"/>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79"/>
    </row>
    <row r="284" spans="7:34" ht="15">
      <c r="G284" s="285"/>
      <c r="H284" s="285"/>
      <c r="I284" s="285"/>
      <c r="J284" s="79"/>
      <c r="K284" s="79"/>
      <c r="L284" s="124"/>
      <c r="M284" s="124"/>
      <c r="N284" s="124"/>
      <c r="O284" s="124"/>
      <c r="P284" s="124"/>
      <c r="Q284" s="124"/>
      <c r="R284" s="124"/>
      <c r="S284" s="124"/>
      <c r="T284" s="124"/>
      <c r="U284" s="124"/>
      <c r="V284" s="124"/>
      <c r="W284" s="124"/>
      <c r="X284" s="124"/>
      <c r="Y284" s="124"/>
      <c r="Z284" s="124"/>
      <c r="AA284" s="124"/>
      <c r="AB284" s="124"/>
      <c r="AC284" s="124"/>
      <c r="AD284" s="124"/>
      <c r="AE284" s="124"/>
      <c r="AF284" s="79"/>
      <c r="AG284" s="79"/>
      <c r="AH284" s="79"/>
    </row>
    <row r="285" spans="7:34" ht="15.75">
      <c r="G285" s="285"/>
      <c r="H285" s="285"/>
      <c r="I285" s="285"/>
      <c r="J285" s="79"/>
      <c r="K285" s="79"/>
      <c r="L285" s="124"/>
      <c r="M285" s="286"/>
      <c r="N285" s="286"/>
      <c r="O285" s="286"/>
      <c r="P285" s="286"/>
      <c r="Q285" s="286"/>
      <c r="R285" s="286"/>
      <c r="S285" s="286"/>
      <c r="T285" s="286"/>
      <c r="U285" s="286"/>
      <c r="V285" s="286"/>
      <c r="W285" s="286"/>
      <c r="X285" s="286"/>
      <c r="Y285" s="286"/>
      <c r="Z285" s="286"/>
      <c r="AA285" s="286"/>
      <c r="AB285" s="286"/>
      <c r="AC285" s="286"/>
      <c r="AD285" s="286"/>
      <c r="AE285" s="286"/>
      <c r="AF285" s="118"/>
      <c r="AG285" s="118"/>
      <c r="AH285" s="79"/>
    </row>
    <row r="286" spans="7:34" ht="15">
      <c r="G286" s="285"/>
      <c r="H286" s="285"/>
      <c r="I286" s="285"/>
      <c r="J286" s="162"/>
      <c r="K286" s="124"/>
      <c r="L286" s="124"/>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79"/>
    </row>
    <row r="287" spans="7:34" ht="15">
      <c r="G287" s="285"/>
      <c r="H287" s="285"/>
      <c r="I287" s="285"/>
      <c r="J287" s="162"/>
      <c r="K287" s="124"/>
      <c r="L287" s="124"/>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79"/>
    </row>
    <row r="288" spans="7:34" ht="15">
      <c r="G288" s="285"/>
      <c r="H288" s="285"/>
      <c r="I288" s="285"/>
      <c r="J288" s="162"/>
      <c r="K288" s="124"/>
      <c r="L288" s="124"/>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79"/>
    </row>
    <row r="289" spans="7:34" ht="15">
      <c r="G289" s="285"/>
      <c r="H289" s="285"/>
      <c r="I289" s="285"/>
      <c r="J289" s="162"/>
      <c r="K289" s="124"/>
      <c r="L289" s="124"/>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79"/>
    </row>
    <row r="290" spans="7:34" ht="15">
      <c r="G290" s="285"/>
      <c r="H290" s="285"/>
      <c r="I290" s="285"/>
      <c r="J290" s="162"/>
      <c r="K290" s="124"/>
      <c r="L290" s="124"/>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79"/>
    </row>
    <row r="291" spans="7:34" ht="15">
      <c r="G291" s="285"/>
      <c r="H291" s="285"/>
      <c r="I291" s="285"/>
      <c r="J291" s="162"/>
      <c r="K291" s="124"/>
      <c r="L291" s="124"/>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79"/>
    </row>
    <row r="292" spans="7:34" ht="15">
      <c r="G292" s="285"/>
      <c r="H292" s="285"/>
      <c r="I292" s="285"/>
      <c r="J292" s="162"/>
      <c r="K292" s="124"/>
      <c r="L292" s="124"/>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79"/>
    </row>
    <row r="293" spans="7:34" ht="15">
      <c r="G293" s="285"/>
      <c r="H293" s="285"/>
      <c r="I293" s="285"/>
      <c r="J293" s="162"/>
      <c r="K293" s="124"/>
      <c r="L293" s="124"/>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79"/>
    </row>
    <row r="294" spans="7:34" ht="15">
      <c r="G294" s="285"/>
      <c r="H294" s="285"/>
      <c r="I294" s="285"/>
      <c r="J294" s="162"/>
      <c r="K294" s="124"/>
      <c r="L294" s="287"/>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79"/>
    </row>
    <row r="295" spans="7:34" ht="15">
      <c r="G295" s="285"/>
      <c r="H295" s="285"/>
      <c r="I295" s="285"/>
      <c r="J295" s="162"/>
      <c r="K295" s="124"/>
      <c r="L295" s="287"/>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79"/>
    </row>
    <row r="296" spans="7:34" ht="15">
      <c r="G296" s="285"/>
      <c r="H296" s="285"/>
      <c r="I296" s="285"/>
      <c r="J296" s="162"/>
      <c r="K296" s="124"/>
      <c r="L296" s="124"/>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79"/>
    </row>
    <row r="297" spans="7:34" ht="15">
      <c r="G297" s="285"/>
      <c r="H297" s="285"/>
      <c r="I297" s="285"/>
      <c r="J297" s="162"/>
      <c r="K297" s="124"/>
      <c r="L297" s="124"/>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79"/>
    </row>
    <row r="298" spans="7:34" ht="15">
      <c r="G298" s="285"/>
      <c r="H298" s="285"/>
      <c r="I298" s="285"/>
      <c r="J298" s="162"/>
      <c r="K298" s="124"/>
      <c r="L298" s="124"/>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79"/>
    </row>
    <row r="299" spans="7:34" ht="15">
      <c r="G299" s="285"/>
      <c r="H299" s="285"/>
      <c r="I299" s="285"/>
      <c r="J299" s="162"/>
      <c r="K299" s="124"/>
      <c r="L299" s="124"/>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79"/>
    </row>
    <row r="300" spans="7:34" ht="15">
      <c r="G300" s="285"/>
      <c r="H300" s="285"/>
      <c r="I300" s="285"/>
      <c r="J300" s="162"/>
      <c r="K300" s="124"/>
      <c r="L300" s="124"/>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79"/>
    </row>
    <row r="301" spans="7:34" ht="15">
      <c r="G301" s="285"/>
      <c r="H301" s="285"/>
      <c r="I301" s="285"/>
      <c r="J301" s="162"/>
      <c r="K301" s="124"/>
      <c r="L301" s="124"/>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79"/>
    </row>
    <row r="302" spans="7:34" ht="15">
      <c r="G302" s="285"/>
      <c r="H302" s="285"/>
      <c r="I302" s="285"/>
      <c r="J302" s="162"/>
      <c r="K302" s="124"/>
      <c r="L302" s="124"/>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79"/>
    </row>
    <row r="303" spans="7:34" ht="15">
      <c r="G303" s="285"/>
      <c r="H303" s="285"/>
      <c r="I303" s="285"/>
      <c r="J303" s="162"/>
      <c r="K303" s="124"/>
      <c r="L303" s="124"/>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79"/>
    </row>
    <row r="304" spans="7:34" ht="15">
      <c r="G304" s="285"/>
      <c r="H304" s="285"/>
      <c r="I304" s="285"/>
      <c r="J304" s="162"/>
      <c r="K304" s="124"/>
      <c r="L304" s="124"/>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79"/>
    </row>
    <row r="305" spans="7:34" ht="15">
      <c r="G305" s="285"/>
      <c r="H305" s="285"/>
      <c r="I305" s="285"/>
      <c r="J305" s="162"/>
      <c r="K305" s="124"/>
      <c r="L305" s="124"/>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79"/>
    </row>
    <row r="306" spans="7:34" ht="15">
      <c r="G306" s="285"/>
      <c r="H306" s="285"/>
      <c r="I306" s="285"/>
      <c r="J306" s="79"/>
      <c r="K306" s="79"/>
      <c r="L306" s="124"/>
      <c r="M306" s="124"/>
      <c r="N306" s="124"/>
      <c r="O306" s="124"/>
      <c r="P306" s="124"/>
      <c r="Q306" s="124"/>
      <c r="R306" s="124"/>
      <c r="S306" s="124"/>
      <c r="T306" s="124"/>
      <c r="U306" s="124"/>
      <c r="V306" s="124"/>
      <c r="W306" s="124"/>
      <c r="X306" s="124"/>
      <c r="Y306" s="124"/>
      <c r="Z306" s="124"/>
      <c r="AA306" s="124"/>
      <c r="AB306" s="124"/>
      <c r="AC306" s="124"/>
      <c r="AD306" s="124"/>
      <c r="AE306" s="124"/>
      <c r="AF306" s="79"/>
      <c r="AG306" s="79"/>
      <c r="AH306" s="79"/>
    </row>
    <row r="307" spans="7:34" ht="15.75">
      <c r="G307" s="285"/>
      <c r="H307" s="285"/>
      <c r="I307" s="285"/>
      <c r="J307" s="79"/>
      <c r="K307" s="79"/>
      <c r="L307" s="124"/>
      <c r="M307" s="286"/>
      <c r="N307" s="286"/>
      <c r="O307" s="286"/>
      <c r="P307" s="286"/>
      <c r="Q307" s="286"/>
      <c r="R307" s="286"/>
      <c r="S307" s="286"/>
      <c r="T307" s="286"/>
      <c r="U307" s="286"/>
      <c r="V307" s="286"/>
      <c r="W307" s="286"/>
      <c r="X307" s="286"/>
      <c r="Y307" s="286"/>
      <c r="Z307" s="286"/>
      <c r="AA307" s="286"/>
      <c r="AB307" s="286"/>
      <c r="AC307" s="286"/>
      <c r="AD307" s="286"/>
      <c r="AE307" s="286"/>
      <c r="AF307" s="118"/>
      <c r="AG307" s="118"/>
      <c r="AH307" s="79"/>
    </row>
    <row r="308" spans="7:34" ht="15">
      <c r="G308" s="285"/>
      <c r="H308" s="285"/>
      <c r="I308" s="285"/>
      <c r="J308" s="162"/>
      <c r="K308" s="124"/>
      <c r="L308" s="124"/>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79"/>
    </row>
    <row r="309" spans="7:34" ht="15">
      <c r="G309" s="285"/>
      <c r="H309" s="285"/>
      <c r="I309" s="285"/>
      <c r="J309" s="162"/>
      <c r="K309" s="124"/>
      <c r="L309" s="124"/>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79"/>
    </row>
    <row r="310" spans="7:34" ht="15">
      <c r="G310" s="285"/>
      <c r="H310" s="285"/>
      <c r="I310" s="285"/>
      <c r="J310" s="162"/>
      <c r="K310" s="124"/>
      <c r="L310" s="124"/>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79"/>
    </row>
    <row r="311" spans="7:34" ht="15">
      <c r="G311" s="285"/>
      <c r="H311" s="285"/>
      <c r="I311" s="285"/>
      <c r="J311" s="162"/>
      <c r="K311" s="124"/>
      <c r="L311" s="124"/>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79"/>
    </row>
    <row r="312" spans="7:34" ht="15">
      <c r="G312" s="285"/>
      <c r="H312" s="285"/>
      <c r="I312" s="285"/>
      <c r="J312" s="162"/>
      <c r="K312" s="124"/>
      <c r="L312" s="124"/>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79"/>
    </row>
    <row r="313" spans="7:34" ht="15">
      <c r="G313" s="285"/>
      <c r="H313" s="285"/>
      <c r="I313" s="285"/>
      <c r="J313" s="162"/>
      <c r="K313" s="124"/>
      <c r="L313" s="124"/>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79"/>
    </row>
    <row r="314" spans="7:34" ht="15">
      <c r="G314" s="285"/>
      <c r="H314" s="285"/>
      <c r="I314" s="285"/>
      <c r="J314" s="162"/>
      <c r="K314" s="124"/>
      <c r="L314" s="124"/>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79"/>
    </row>
    <row r="315" spans="7:34" ht="15">
      <c r="G315" s="285"/>
      <c r="H315" s="285"/>
      <c r="I315" s="285"/>
      <c r="J315" s="162"/>
      <c r="K315" s="124"/>
      <c r="L315" s="124"/>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79"/>
    </row>
    <row r="316" spans="7:34" ht="15">
      <c r="G316" s="285"/>
      <c r="H316" s="285"/>
      <c r="I316" s="285"/>
      <c r="J316" s="162"/>
      <c r="K316" s="124"/>
      <c r="L316" s="287"/>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79"/>
    </row>
    <row r="317" spans="7:34" ht="15">
      <c r="G317" s="285"/>
      <c r="H317" s="285"/>
      <c r="I317" s="285"/>
      <c r="J317" s="162"/>
      <c r="K317" s="124"/>
      <c r="L317" s="287"/>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79"/>
    </row>
    <row r="318" spans="7:34" ht="15">
      <c r="G318" s="285"/>
      <c r="H318" s="285"/>
      <c r="I318" s="285"/>
      <c r="J318" s="162"/>
      <c r="K318" s="124"/>
      <c r="L318" s="124"/>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79"/>
    </row>
    <row r="319" spans="7:34" ht="15">
      <c r="G319" s="285"/>
      <c r="H319" s="285"/>
      <c r="I319" s="285"/>
      <c r="J319" s="162"/>
      <c r="K319" s="124"/>
      <c r="L319" s="124"/>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79"/>
    </row>
    <row r="320" spans="7:34" ht="15">
      <c r="G320" s="285"/>
      <c r="H320" s="285"/>
      <c r="I320" s="285"/>
      <c r="J320" s="162"/>
      <c r="K320" s="124"/>
      <c r="L320" s="124"/>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79"/>
    </row>
    <row r="321" spans="7:34" ht="15">
      <c r="G321" s="285"/>
      <c r="H321" s="285"/>
      <c r="I321" s="285"/>
      <c r="J321" s="162"/>
      <c r="K321" s="124"/>
      <c r="L321" s="124"/>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79"/>
    </row>
    <row r="322" spans="7:34" ht="15">
      <c r="G322" s="285"/>
      <c r="H322" s="285"/>
      <c r="I322" s="285"/>
      <c r="J322" s="162"/>
      <c r="K322" s="124"/>
      <c r="L322" s="124"/>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79"/>
    </row>
    <row r="323" spans="7:34" ht="15">
      <c r="G323" s="285"/>
      <c r="H323" s="285"/>
      <c r="I323" s="285"/>
      <c r="J323" s="162"/>
      <c r="K323" s="124"/>
      <c r="L323" s="124"/>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79"/>
    </row>
    <row r="324" spans="7:34" ht="15">
      <c r="G324" s="285"/>
      <c r="H324" s="285"/>
      <c r="I324" s="285"/>
      <c r="J324" s="162"/>
      <c r="K324" s="124"/>
      <c r="L324" s="124"/>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79"/>
    </row>
    <row r="325" spans="7:34" ht="15">
      <c r="G325" s="285"/>
      <c r="H325" s="285"/>
      <c r="I325" s="285"/>
      <c r="J325" s="162"/>
      <c r="K325" s="124"/>
      <c r="L325" s="124"/>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79"/>
    </row>
    <row r="326" spans="7:34" ht="15">
      <c r="G326" s="285"/>
      <c r="H326" s="285"/>
      <c r="I326" s="285"/>
      <c r="J326" s="162"/>
      <c r="K326" s="124"/>
      <c r="L326" s="124"/>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79"/>
    </row>
    <row r="327" spans="7:34" ht="15">
      <c r="G327" s="285"/>
      <c r="H327" s="285"/>
      <c r="I327" s="285"/>
      <c r="J327" s="162"/>
      <c r="K327" s="124"/>
      <c r="L327" s="124"/>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79"/>
    </row>
    <row r="328" spans="7:34" ht="15">
      <c r="G328" s="285"/>
      <c r="H328" s="285"/>
      <c r="I328" s="285"/>
      <c r="J328" s="79"/>
      <c r="K328" s="79"/>
      <c r="L328" s="124"/>
      <c r="M328" s="124"/>
      <c r="N328" s="124"/>
      <c r="O328" s="124"/>
      <c r="P328" s="124"/>
      <c r="Q328" s="124"/>
      <c r="R328" s="124"/>
      <c r="S328" s="124"/>
      <c r="T328" s="124"/>
      <c r="U328" s="124"/>
      <c r="V328" s="124"/>
      <c r="W328" s="124"/>
      <c r="X328" s="124"/>
      <c r="Y328" s="124"/>
      <c r="Z328" s="124"/>
      <c r="AA328" s="124"/>
      <c r="AB328" s="124"/>
      <c r="AC328" s="124"/>
      <c r="AD328" s="124"/>
      <c r="AE328" s="124"/>
      <c r="AF328" s="79"/>
      <c r="AG328" s="79"/>
      <c r="AH328" s="79"/>
    </row>
    <row r="329" spans="7:34" ht="15.75">
      <c r="G329" s="285"/>
      <c r="H329" s="285"/>
      <c r="I329" s="285"/>
      <c r="J329" s="79"/>
      <c r="K329" s="79"/>
      <c r="L329" s="124"/>
      <c r="M329" s="286"/>
      <c r="N329" s="286"/>
      <c r="O329" s="286"/>
      <c r="P329" s="286"/>
      <c r="Q329" s="286"/>
      <c r="R329" s="286"/>
      <c r="S329" s="286"/>
      <c r="T329" s="286"/>
      <c r="U329" s="286"/>
      <c r="V329" s="286"/>
      <c r="W329" s="286"/>
      <c r="X329" s="286"/>
      <c r="Y329" s="286"/>
      <c r="Z329" s="286"/>
      <c r="AA329" s="286"/>
      <c r="AB329" s="286"/>
      <c r="AC329" s="286"/>
      <c r="AD329" s="286"/>
      <c r="AE329" s="286"/>
      <c r="AF329" s="118"/>
      <c r="AG329" s="118"/>
      <c r="AH329" s="79"/>
    </row>
    <row r="330" spans="7:34" ht="15">
      <c r="G330" s="285"/>
      <c r="H330" s="285"/>
      <c r="I330" s="285"/>
      <c r="J330" s="162"/>
      <c r="K330" s="124"/>
      <c r="L330" s="124"/>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79"/>
    </row>
    <row r="331" spans="7:34" ht="15">
      <c r="G331" s="285"/>
      <c r="H331" s="285"/>
      <c r="I331" s="285"/>
      <c r="J331" s="162"/>
      <c r="K331" s="124"/>
      <c r="L331" s="124"/>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79"/>
    </row>
    <row r="332" spans="7:34" ht="15">
      <c r="G332" s="285"/>
      <c r="H332" s="285"/>
      <c r="I332" s="285"/>
      <c r="J332" s="162"/>
      <c r="K332" s="124"/>
      <c r="L332" s="124"/>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79"/>
    </row>
    <row r="333" spans="7:34" ht="15">
      <c r="G333" s="285"/>
      <c r="H333" s="285"/>
      <c r="I333" s="285"/>
      <c r="J333" s="162"/>
      <c r="K333" s="124"/>
      <c r="L333" s="124"/>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79"/>
    </row>
    <row r="334" spans="7:34" ht="15">
      <c r="G334" s="285"/>
      <c r="H334" s="285"/>
      <c r="I334" s="285"/>
      <c r="J334" s="162"/>
      <c r="K334" s="124"/>
      <c r="L334" s="124"/>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79"/>
    </row>
    <row r="335" spans="7:34" ht="15">
      <c r="G335" s="285"/>
      <c r="H335" s="285"/>
      <c r="I335" s="285"/>
      <c r="J335" s="162"/>
      <c r="K335" s="124"/>
      <c r="L335" s="124"/>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79"/>
    </row>
    <row r="336" spans="7:34" ht="15">
      <c r="G336" s="285"/>
      <c r="H336" s="285"/>
      <c r="I336" s="285"/>
      <c r="J336" s="162"/>
      <c r="K336" s="124"/>
      <c r="L336" s="124"/>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79"/>
    </row>
    <row r="337" spans="7:34" ht="15">
      <c r="G337" s="285"/>
      <c r="H337" s="285"/>
      <c r="I337" s="285"/>
      <c r="J337" s="162"/>
      <c r="K337" s="124"/>
      <c r="L337" s="124"/>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79"/>
    </row>
    <row r="338" spans="7:34" ht="15">
      <c r="G338" s="285"/>
      <c r="H338" s="285"/>
      <c r="I338" s="285"/>
      <c r="J338" s="162"/>
      <c r="K338" s="124"/>
      <c r="L338" s="287"/>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79"/>
    </row>
    <row r="339" spans="7:34" ht="15">
      <c r="G339" s="285"/>
      <c r="H339" s="285"/>
      <c r="I339" s="285"/>
      <c r="J339" s="162"/>
      <c r="K339" s="124"/>
      <c r="L339" s="287"/>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79"/>
    </row>
    <row r="340" spans="7:34" ht="15">
      <c r="G340" s="285"/>
      <c r="H340" s="285"/>
      <c r="I340" s="285"/>
      <c r="J340" s="162"/>
      <c r="K340" s="124"/>
      <c r="L340" s="124"/>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79"/>
    </row>
    <row r="341" spans="7:34" ht="15">
      <c r="G341" s="285"/>
      <c r="H341" s="285"/>
      <c r="I341" s="285"/>
      <c r="J341" s="162"/>
      <c r="K341" s="124"/>
      <c r="L341" s="124"/>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79"/>
    </row>
    <row r="342" spans="7:34" ht="15">
      <c r="G342" s="285"/>
      <c r="H342" s="285"/>
      <c r="I342" s="285"/>
      <c r="J342" s="162"/>
      <c r="K342" s="124"/>
      <c r="L342" s="124"/>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79"/>
    </row>
    <row r="343" spans="7:34" ht="15">
      <c r="G343" s="285"/>
      <c r="H343" s="285"/>
      <c r="I343" s="285"/>
      <c r="J343" s="162"/>
      <c r="K343" s="124"/>
      <c r="L343" s="124"/>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79"/>
    </row>
    <row r="344" spans="7:34" ht="15">
      <c r="G344" s="285"/>
      <c r="H344" s="285"/>
      <c r="I344" s="285"/>
      <c r="J344" s="162"/>
      <c r="K344" s="124"/>
      <c r="L344" s="124"/>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79"/>
    </row>
    <row r="345" spans="7:34" ht="15">
      <c r="G345" s="285"/>
      <c r="H345" s="285"/>
      <c r="I345" s="285"/>
      <c r="J345" s="162"/>
      <c r="K345" s="124"/>
      <c r="L345" s="124"/>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79"/>
    </row>
    <row r="346" spans="7:34" ht="15">
      <c r="G346" s="285"/>
      <c r="H346" s="285"/>
      <c r="I346" s="285"/>
      <c r="J346" s="162"/>
      <c r="K346" s="124"/>
      <c r="L346" s="124"/>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79"/>
    </row>
    <row r="347" spans="7:34" ht="15">
      <c r="G347" s="285"/>
      <c r="H347" s="285"/>
      <c r="I347" s="285"/>
      <c r="J347" s="162"/>
      <c r="K347" s="124"/>
      <c r="L347" s="124"/>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79"/>
    </row>
    <row r="348" spans="7:34" ht="15">
      <c r="G348" s="285"/>
      <c r="H348" s="285"/>
      <c r="I348" s="285"/>
      <c r="J348" s="162"/>
      <c r="K348" s="124"/>
      <c r="L348" s="124"/>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79"/>
    </row>
    <row r="349" spans="7:34" ht="15">
      <c r="G349" s="285"/>
      <c r="H349" s="285"/>
      <c r="I349" s="285"/>
      <c r="J349" s="162"/>
      <c r="K349" s="124"/>
      <c r="L349" s="124"/>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79"/>
    </row>
    <row r="350" spans="7:34" ht="15">
      <c r="G350" s="285"/>
      <c r="H350" s="285"/>
      <c r="I350" s="285"/>
      <c r="J350" s="79"/>
      <c r="K350" s="79"/>
      <c r="L350" s="124"/>
      <c r="M350" s="124"/>
      <c r="N350" s="124"/>
      <c r="O350" s="124"/>
      <c r="P350" s="124"/>
      <c r="Q350" s="124"/>
      <c r="R350" s="124"/>
      <c r="S350" s="124"/>
      <c r="T350" s="124"/>
      <c r="U350" s="124"/>
      <c r="V350" s="124"/>
      <c r="W350" s="124"/>
      <c r="X350" s="124"/>
      <c r="Y350" s="124"/>
      <c r="Z350" s="124"/>
      <c r="AA350" s="124"/>
      <c r="AB350" s="124"/>
      <c r="AC350" s="124"/>
      <c r="AD350" s="124"/>
      <c r="AE350" s="124"/>
      <c r="AF350" s="79"/>
      <c r="AG350" s="79"/>
      <c r="AH350" s="79"/>
    </row>
    <row r="351" spans="7:34" ht="15.75">
      <c r="G351" s="285"/>
      <c r="H351" s="285"/>
      <c r="I351" s="285"/>
      <c r="J351" s="79"/>
      <c r="K351" s="79"/>
      <c r="L351" s="124"/>
      <c r="M351" s="286"/>
      <c r="N351" s="286"/>
      <c r="O351" s="286"/>
      <c r="P351" s="286"/>
      <c r="Q351" s="286"/>
      <c r="R351" s="286"/>
      <c r="S351" s="286"/>
      <c r="T351" s="286"/>
      <c r="U351" s="286"/>
      <c r="V351" s="286"/>
      <c r="W351" s="286"/>
      <c r="X351" s="286"/>
      <c r="Y351" s="286"/>
      <c r="Z351" s="286"/>
      <c r="AA351" s="286"/>
      <c r="AB351" s="286"/>
      <c r="AC351" s="286"/>
      <c r="AD351" s="286"/>
      <c r="AE351" s="286"/>
      <c r="AF351" s="118"/>
      <c r="AG351" s="118"/>
      <c r="AH351" s="79"/>
    </row>
    <row r="352" spans="7:34" ht="15">
      <c r="G352" s="285"/>
      <c r="H352" s="285"/>
      <c r="I352" s="285"/>
      <c r="J352" s="162"/>
      <c r="K352" s="124"/>
      <c r="L352" s="124"/>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79"/>
    </row>
    <row r="353" spans="7:34" ht="15">
      <c r="G353" s="285"/>
      <c r="H353" s="285"/>
      <c r="I353" s="285"/>
      <c r="J353" s="162"/>
      <c r="K353" s="124"/>
      <c r="L353" s="124"/>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79"/>
    </row>
    <row r="354" spans="7:34" ht="15">
      <c r="G354" s="285"/>
      <c r="H354" s="285"/>
      <c r="I354" s="285"/>
      <c r="J354" s="162"/>
      <c r="K354" s="124"/>
      <c r="L354" s="124"/>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79"/>
    </row>
    <row r="355" spans="7:34" ht="15">
      <c r="G355" s="285"/>
      <c r="H355" s="285"/>
      <c r="I355" s="285"/>
      <c r="J355" s="162"/>
      <c r="K355" s="124"/>
      <c r="L355" s="124"/>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79"/>
    </row>
    <row r="356" spans="7:34" ht="15">
      <c r="G356" s="285"/>
      <c r="H356" s="285"/>
      <c r="I356" s="285"/>
      <c r="J356" s="162"/>
      <c r="K356" s="124"/>
      <c r="L356" s="124"/>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79"/>
    </row>
    <row r="357" spans="7:34" ht="15">
      <c r="G357" s="285"/>
      <c r="H357" s="285"/>
      <c r="I357" s="285"/>
      <c r="J357" s="162"/>
      <c r="K357" s="124"/>
      <c r="L357" s="124"/>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79"/>
    </row>
    <row r="358" spans="7:34" ht="15">
      <c r="G358" s="285"/>
      <c r="H358" s="285"/>
      <c r="I358" s="285"/>
      <c r="J358" s="162"/>
      <c r="K358" s="124"/>
      <c r="L358" s="124"/>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79"/>
    </row>
    <row r="359" spans="7:34" ht="15">
      <c r="G359" s="285"/>
      <c r="H359" s="285"/>
      <c r="I359" s="285"/>
      <c r="J359" s="162"/>
      <c r="K359" s="124"/>
      <c r="L359" s="124"/>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79"/>
    </row>
    <row r="360" spans="7:34" ht="15">
      <c r="G360" s="285"/>
      <c r="H360" s="285"/>
      <c r="I360" s="285"/>
      <c r="J360" s="162"/>
      <c r="K360" s="124"/>
      <c r="L360" s="287"/>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79"/>
    </row>
    <row r="361" spans="7:34" ht="15">
      <c r="G361" s="285"/>
      <c r="H361" s="285"/>
      <c r="I361" s="285"/>
      <c r="J361" s="162"/>
      <c r="K361" s="124"/>
      <c r="L361" s="287"/>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79"/>
    </row>
    <row r="362" spans="7:34" ht="15">
      <c r="G362" s="285"/>
      <c r="H362" s="285"/>
      <c r="I362" s="285"/>
      <c r="J362" s="162"/>
      <c r="K362" s="124"/>
      <c r="L362" s="124"/>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79"/>
    </row>
    <row r="363" spans="7:34" ht="15">
      <c r="G363" s="285"/>
      <c r="H363" s="285"/>
      <c r="I363" s="285"/>
      <c r="J363" s="162"/>
      <c r="K363" s="124"/>
      <c r="L363" s="124"/>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79"/>
    </row>
    <row r="364" spans="7:34" ht="15">
      <c r="G364" s="285"/>
      <c r="H364" s="285"/>
      <c r="I364" s="285"/>
      <c r="J364" s="162"/>
      <c r="K364" s="124"/>
      <c r="L364" s="124"/>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79"/>
    </row>
    <row r="365" spans="7:34" ht="15">
      <c r="G365" s="285"/>
      <c r="H365" s="285"/>
      <c r="I365" s="285"/>
      <c r="J365" s="162"/>
      <c r="K365" s="124"/>
      <c r="L365" s="124"/>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79"/>
    </row>
    <row r="366" spans="7:34" ht="15">
      <c r="G366" s="285"/>
      <c r="H366" s="285"/>
      <c r="I366" s="285"/>
      <c r="J366" s="162"/>
      <c r="K366" s="124"/>
      <c r="L366" s="124"/>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79"/>
    </row>
    <row r="367" spans="7:34" ht="15">
      <c r="G367" s="285"/>
      <c r="H367" s="285"/>
      <c r="I367" s="285"/>
      <c r="J367" s="162"/>
      <c r="K367" s="124"/>
      <c r="L367" s="124"/>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79"/>
    </row>
    <row r="368" spans="7:34" ht="15">
      <c r="G368" s="285"/>
      <c r="H368" s="285"/>
      <c r="I368" s="285"/>
      <c r="J368" s="162"/>
      <c r="K368" s="124"/>
      <c r="L368" s="124"/>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79"/>
    </row>
    <row r="369" spans="7:34" ht="15">
      <c r="G369" s="285"/>
      <c r="H369" s="285"/>
      <c r="I369" s="285"/>
      <c r="J369" s="162"/>
      <c r="K369" s="124"/>
      <c r="L369" s="124"/>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79"/>
    </row>
    <row r="370" spans="7:34" ht="15">
      <c r="G370" s="285"/>
      <c r="H370" s="285"/>
      <c r="I370" s="285"/>
      <c r="J370" s="162"/>
      <c r="K370" s="124"/>
      <c r="L370" s="124"/>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79"/>
    </row>
    <row r="371" spans="7:34" ht="15">
      <c r="G371" s="285"/>
      <c r="H371" s="285"/>
      <c r="I371" s="285"/>
      <c r="J371" s="162"/>
      <c r="K371" s="124"/>
      <c r="L371" s="124"/>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79"/>
    </row>
    <row r="372" spans="7:34" ht="15">
      <c r="G372" s="285"/>
      <c r="H372" s="285"/>
      <c r="I372" s="285"/>
      <c r="J372" s="79"/>
      <c r="K372" s="79"/>
      <c r="L372" s="124"/>
      <c r="M372" s="124"/>
      <c r="N372" s="124"/>
      <c r="O372" s="124"/>
      <c r="P372" s="124"/>
      <c r="Q372" s="124"/>
      <c r="R372" s="124"/>
      <c r="S372" s="124"/>
      <c r="T372" s="124"/>
      <c r="U372" s="124"/>
      <c r="V372" s="124"/>
      <c r="W372" s="124"/>
      <c r="X372" s="124"/>
      <c r="Y372" s="124"/>
      <c r="Z372" s="124"/>
      <c r="AA372" s="124"/>
      <c r="AB372" s="124"/>
      <c r="AC372" s="124"/>
      <c r="AD372" s="124"/>
      <c r="AE372" s="124"/>
      <c r="AF372" s="79"/>
      <c r="AG372" s="79"/>
      <c r="AH372" s="79"/>
    </row>
    <row r="373" spans="7:34" ht="15.75">
      <c r="G373" s="285"/>
      <c r="H373" s="285"/>
      <c r="I373" s="285"/>
      <c r="J373" s="79"/>
      <c r="K373" s="79"/>
      <c r="L373" s="124"/>
      <c r="M373" s="286"/>
      <c r="N373" s="286"/>
      <c r="O373" s="286"/>
      <c r="P373" s="286"/>
      <c r="Q373" s="286"/>
      <c r="R373" s="286"/>
      <c r="S373" s="286"/>
      <c r="T373" s="286"/>
      <c r="U373" s="286"/>
      <c r="V373" s="286"/>
      <c r="W373" s="286"/>
      <c r="X373" s="286"/>
      <c r="Y373" s="286"/>
      <c r="Z373" s="286"/>
      <c r="AA373" s="286"/>
      <c r="AB373" s="286"/>
      <c r="AC373" s="286"/>
      <c r="AD373" s="286"/>
      <c r="AE373" s="286"/>
      <c r="AF373" s="118"/>
      <c r="AG373" s="118"/>
      <c r="AH373" s="79"/>
    </row>
    <row r="374" spans="7:34" ht="15">
      <c r="G374" s="285"/>
      <c r="H374" s="285"/>
      <c r="I374" s="285"/>
      <c r="J374" s="162"/>
      <c r="K374" s="124"/>
      <c r="L374" s="124"/>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79"/>
    </row>
    <row r="375" spans="7:34" ht="15">
      <c r="G375" s="285"/>
      <c r="H375" s="285"/>
      <c r="I375" s="285"/>
      <c r="J375" s="162"/>
      <c r="K375" s="124"/>
      <c r="L375" s="124"/>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79"/>
    </row>
    <row r="376" spans="7:34" ht="15">
      <c r="G376" s="285"/>
      <c r="H376" s="285"/>
      <c r="I376" s="285"/>
      <c r="J376" s="162"/>
      <c r="K376" s="124"/>
      <c r="L376" s="124"/>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79"/>
    </row>
    <row r="377" spans="7:34" ht="15">
      <c r="G377" s="285"/>
      <c r="H377" s="285"/>
      <c r="I377" s="285"/>
      <c r="J377" s="162"/>
      <c r="K377" s="124"/>
      <c r="L377" s="124"/>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79"/>
    </row>
    <row r="378" spans="7:34" ht="15">
      <c r="G378" s="285"/>
      <c r="H378" s="285"/>
      <c r="I378" s="285"/>
      <c r="J378" s="162"/>
      <c r="K378" s="124"/>
      <c r="L378" s="124"/>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79"/>
    </row>
    <row r="379" spans="7:34" ht="15">
      <c r="G379" s="285"/>
      <c r="H379" s="285"/>
      <c r="I379" s="285"/>
      <c r="J379" s="162"/>
      <c r="K379" s="124"/>
      <c r="L379" s="124"/>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79"/>
    </row>
    <row r="380" spans="7:34" ht="15">
      <c r="G380" s="285"/>
      <c r="H380" s="285"/>
      <c r="I380" s="285"/>
      <c r="J380" s="162"/>
      <c r="K380" s="124"/>
      <c r="L380" s="124"/>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79"/>
    </row>
    <row r="381" spans="7:34" ht="15">
      <c r="G381" s="285"/>
      <c r="H381" s="285"/>
      <c r="I381" s="285"/>
      <c r="J381" s="162"/>
      <c r="K381" s="124"/>
      <c r="L381" s="124"/>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79"/>
    </row>
    <row r="382" spans="7:34" ht="15">
      <c r="G382" s="285"/>
      <c r="H382" s="285"/>
      <c r="I382" s="285"/>
      <c r="J382" s="162"/>
      <c r="K382" s="124"/>
      <c r="L382" s="287"/>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79"/>
    </row>
    <row r="383" spans="7:34" ht="15">
      <c r="G383" s="285"/>
      <c r="H383" s="285"/>
      <c r="I383" s="285"/>
      <c r="J383" s="162"/>
      <c r="K383" s="124"/>
      <c r="L383" s="287"/>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79"/>
    </row>
    <row r="384" spans="7:34" ht="15">
      <c r="G384" s="285"/>
      <c r="H384" s="285"/>
      <c r="I384" s="285"/>
      <c r="J384" s="162"/>
      <c r="K384" s="124"/>
      <c r="L384" s="124"/>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79"/>
    </row>
    <row r="385" spans="7:34" ht="15">
      <c r="G385" s="285"/>
      <c r="H385" s="285"/>
      <c r="I385" s="285"/>
      <c r="J385" s="162"/>
      <c r="K385" s="124"/>
      <c r="L385" s="124"/>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79"/>
    </row>
    <row r="386" spans="7:34" ht="15">
      <c r="G386" s="285"/>
      <c r="H386" s="285"/>
      <c r="I386" s="285"/>
      <c r="J386" s="162"/>
      <c r="K386" s="124"/>
      <c r="L386" s="124"/>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79"/>
    </row>
    <row r="387" spans="7:34" ht="15">
      <c r="G387" s="285"/>
      <c r="H387" s="285"/>
      <c r="I387" s="285"/>
      <c r="J387" s="162"/>
      <c r="K387" s="124"/>
      <c r="L387" s="124"/>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79"/>
    </row>
    <row r="388" spans="7:34" ht="15">
      <c r="G388" s="285"/>
      <c r="H388" s="285"/>
      <c r="I388" s="285"/>
      <c r="J388" s="162"/>
      <c r="K388" s="124"/>
      <c r="L388" s="124"/>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79"/>
    </row>
    <row r="389" spans="7:34" ht="15">
      <c r="G389" s="285"/>
      <c r="H389" s="285"/>
      <c r="I389" s="285"/>
      <c r="J389" s="162"/>
      <c r="K389" s="124"/>
      <c r="L389" s="124"/>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79"/>
    </row>
    <row r="390" spans="7:34" ht="15">
      <c r="G390" s="285"/>
      <c r="H390" s="285"/>
      <c r="I390" s="285"/>
      <c r="J390" s="162"/>
      <c r="K390" s="124"/>
      <c r="L390" s="124"/>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79"/>
    </row>
    <row r="391" spans="7:34" ht="15">
      <c r="G391" s="285"/>
      <c r="H391" s="285"/>
      <c r="I391" s="285"/>
      <c r="J391" s="162"/>
      <c r="K391" s="124"/>
      <c r="L391" s="124"/>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79"/>
    </row>
    <row r="392" spans="7:34" ht="15">
      <c r="G392" s="285"/>
      <c r="H392" s="285"/>
      <c r="I392" s="285"/>
      <c r="J392" s="162"/>
      <c r="K392" s="124"/>
      <c r="L392" s="124"/>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79"/>
    </row>
    <row r="393" spans="7:34" ht="15">
      <c r="G393" s="285"/>
      <c r="H393" s="285"/>
      <c r="I393" s="285"/>
      <c r="J393" s="162"/>
      <c r="K393" s="124"/>
      <c r="L393" s="124"/>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79"/>
    </row>
    <row r="394" spans="7:34" ht="15">
      <c r="G394" s="285"/>
      <c r="H394" s="285"/>
      <c r="I394" s="285"/>
      <c r="J394" s="79"/>
      <c r="K394" s="79"/>
      <c r="L394" s="124"/>
      <c r="M394" s="124"/>
      <c r="N394" s="124"/>
      <c r="O394" s="124"/>
      <c r="P394" s="124"/>
      <c r="Q394" s="124"/>
      <c r="R394" s="124"/>
      <c r="S394" s="124"/>
      <c r="T394" s="124"/>
      <c r="U394" s="124"/>
      <c r="V394" s="124"/>
      <c r="W394" s="124"/>
      <c r="X394" s="124"/>
      <c r="Y394" s="124"/>
      <c r="Z394" s="124"/>
      <c r="AA394" s="124"/>
      <c r="AB394" s="124"/>
      <c r="AC394" s="124"/>
      <c r="AD394" s="124"/>
      <c r="AE394" s="124"/>
      <c r="AF394" s="79"/>
      <c r="AG394" s="79"/>
      <c r="AH394" s="79"/>
    </row>
    <row r="395" spans="7:34" ht="15.75">
      <c r="G395" s="285"/>
      <c r="H395" s="285"/>
      <c r="I395" s="285"/>
      <c r="J395" s="79"/>
      <c r="K395" s="79"/>
      <c r="L395" s="124"/>
      <c r="M395" s="286"/>
      <c r="N395" s="286"/>
      <c r="O395" s="286"/>
      <c r="P395" s="286"/>
      <c r="Q395" s="286"/>
      <c r="R395" s="286"/>
      <c r="S395" s="286"/>
      <c r="T395" s="286"/>
      <c r="U395" s="286"/>
      <c r="V395" s="286"/>
      <c r="W395" s="286"/>
      <c r="X395" s="286"/>
      <c r="Y395" s="286"/>
      <c r="Z395" s="286"/>
      <c r="AA395" s="286"/>
      <c r="AB395" s="286"/>
      <c r="AC395" s="286"/>
      <c r="AD395" s="286"/>
      <c r="AE395" s="286"/>
      <c r="AF395" s="118"/>
      <c r="AG395" s="118"/>
      <c r="AH395" s="79"/>
    </row>
    <row r="396" spans="7:34" ht="15">
      <c r="G396" s="285"/>
      <c r="H396" s="285"/>
      <c r="I396" s="285"/>
      <c r="J396" s="162"/>
      <c r="K396" s="124"/>
      <c r="L396" s="124"/>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79"/>
    </row>
    <row r="397" spans="7:34" ht="15">
      <c r="G397" s="285"/>
      <c r="H397" s="285"/>
      <c r="I397" s="285"/>
      <c r="J397" s="162"/>
      <c r="K397" s="124"/>
      <c r="L397" s="124"/>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79"/>
    </row>
    <row r="398" spans="7:34" ht="15">
      <c r="G398" s="285"/>
      <c r="H398" s="285"/>
      <c r="I398" s="285"/>
      <c r="J398" s="162"/>
      <c r="K398" s="124"/>
      <c r="L398" s="124"/>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79"/>
    </row>
    <row r="399" spans="7:34" ht="15">
      <c r="G399" s="285"/>
      <c r="H399" s="285"/>
      <c r="I399" s="285"/>
      <c r="J399" s="162"/>
      <c r="K399" s="124"/>
      <c r="L399" s="124"/>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79"/>
    </row>
    <row r="400" spans="7:34" ht="15">
      <c r="G400" s="285"/>
      <c r="H400" s="285"/>
      <c r="I400" s="285"/>
      <c r="J400" s="162"/>
      <c r="K400" s="124"/>
      <c r="L400" s="124"/>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79"/>
    </row>
    <row r="401" spans="7:34" ht="15">
      <c r="G401" s="285"/>
      <c r="H401" s="285"/>
      <c r="I401" s="285"/>
      <c r="J401" s="162"/>
      <c r="K401" s="124"/>
      <c r="L401" s="124"/>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79"/>
    </row>
    <row r="402" spans="7:34" ht="15">
      <c r="G402" s="285"/>
      <c r="H402" s="285"/>
      <c r="I402" s="285"/>
      <c r="J402" s="162"/>
      <c r="K402" s="124"/>
      <c r="L402" s="124"/>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79"/>
    </row>
    <row r="403" spans="7:34" ht="15">
      <c r="G403" s="285"/>
      <c r="H403" s="285"/>
      <c r="I403" s="285"/>
      <c r="J403" s="162"/>
      <c r="K403" s="124"/>
      <c r="L403" s="124"/>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79"/>
    </row>
    <row r="404" spans="7:34" ht="15">
      <c r="G404" s="285"/>
      <c r="H404" s="285"/>
      <c r="I404" s="285"/>
      <c r="J404" s="162"/>
      <c r="K404" s="124"/>
      <c r="L404" s="287"/>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79"/>
    </row>
    <row r="405" spans="7:34" ht="15">
      <c r="G405" s="285"/>
      <c r="H405" s="285"/>
      <c r="I405" s="285"/>
      <c r="J405" s="162"/>
      <c r="K405" s="124"/>
      <c r="L405" s="287"/>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79"/>
    </row>
    <row r="406" spans="7:34" ht="15">
      <c r="G406" s="285"/>
      <c r="H406" s="285"/>
      <c r="I406" s="285"/>
      <c r="J406" s="162"/>
      <c r="K406" s="124"/>
      <c r="L406" s="124"/>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79"/>
    </row>
    <row r="407" spans="7:34" ht="15">
      <c r="G407" s="285"/>
      <c r="H407" s="285"/>
      <c r="I407" s="285"/>
      <c r="J407" s="162"/>
      <c r="K407" s="124"/>
      <c r="L407" s="124"/>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79"/>
    </row>
    <row r="408" spans="7:34" ht="15">
      <c r="G408" s="285"/>
      <c r="H408" s="285"/>
      <c r="I408" s="285"/>
      <c r="J408" s="162"/>
      <c r="K408" s="124"/>
      <c r="L408" s="124"/>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79"/>
    </row>
    <row r="409" spans="7:34" ht="15">
      <c r="G409" s="285"/>
      <c r="H409" s="285"/>
      <c r="I409" s="285"/>
      <c r="J409" s="162"/>
      <c r="K409" s="124"/>
      <c r="L409" s="124"/>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79"/>
    </row>
    <row r="410" spans="7:34" ht="15">
      <c r="G410" s="285"/>
      <c r="H410" s="285"/>
      <c r="I410" s="285"/>
      <c r="J410" s="162"/>
      <c r="K410" s="124"/>
      <c r="L410" s="124"/>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79"/>
    </row>
    <row r="411" spans="7:34" ht="15">
      <c r="G411" s="285"/>
      <c r="H411" s="285"/>
      <c r="I411" s="285"/>
      <c r="J411" s="162"/>
      <c r="K411" s="124"/>
      <c r="L411" s="124"/>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79"/>
    </row>
    <row r="412" spans="7:34" ht="15">
      <c r="G412" s="285"/>
      <c r="H412" s="285"/>
      <c r="I412" s="285"/>
      <c r="J412" s="162"/>
      <c r="K412" s="124"/>
      <c r="L412" s="124"/>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79"/>
    </row>
    <row r="413" spans="7:34" ht="15">
      <c r="G413" s="285"/>
      <c r="H413" s="285"/>
      <c r="I413" s="285"/>
      <c r="J413" s="162"/>
      <c r="K413" s="124"/>
      <c r="L413" s="124"/>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79"/>
    </row>
    <row r="414" spans="7:34" ht="15">
      <c r="G414" s="285"/>
      <c r="H414" s="285"/>
      <c r="I414" s="285"/>
      <c r="J414" s="162"/>
      <c r="K414" s="124"/>
      <c r="L414" s="124"/>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79"/>
    </row>
    <row r="415" spans="7:34" ht="15">
      <c r="G415" s="285"/>
      <c r="H415" s="285"/>
      <c r="I415" s="285"/>
      <c r="J415" s="162"/>
      <c r="K415" s="124"/>
      <c r="L415" s="124"/>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79"/>
    </row>
    <row r="416" spans="7:34" ht="15">
      <c r="G416" s="285"/>
      <c r="H416" s="285"/>
      <c r="I416" s="285"/>
      <c r="J416" s="79"/>
      <c r="K416" s="79"/>
      <c r="L416" s="124"/>
      <c r="M416" s="124"/>
      <c r="N416" s="124"/>
      <c r="O416" s="124"/>
      <c r="P416" s="124"/>
      <c r="Q416" s="124"/>
      <c r="R416" s="124"/>
      <c r="S416" s="124"/>
      <c r="T416" s="124"/>
      <c r="U416" s="124"/>
      <c r="V416" s="124"/>
      <c r="W416" s="124"/>
      <c r="X416" s="124"/>
      <c r="Y416" s="124"/>
      <c r="Z416" s="124"/>
      <c r="AA416" s="124"/>
      <c r="AB416" s="124"/>
      <c r="AC416" s="124"/>
      <c r="AD416" s="124"/>
      <c r="AE416" s="124"/>
      <c r="AF416" s="79"/>
      <c r="AG416" s="79"/>
      <c r="AH416" s="79"/>
    </row>
    <row r="417" spans="7:34" ht="15.75">
      <c r="G417" s="285"/>
      <c r="H417" s="285"/>
      <c r="I417" s="285"/>
      <c r="J417" s="79"/>
      <c r="K417" s="79"/>
      <c r="L417" s="124"/>
      <c r="M417" s="286"/>
      <c r="N417" s="286"/>
      <c r="O417" s="286"/>
      <c r="P417" s="286"/>
      <c r="Q417" s="286"/>
      <c r="R417" s="286"/>
      <c r="S417" s="286"/>
      <c r="T417" s="286"/>
      <c r="U417" s="286"/>
      <c r="V417" s="286"/>
      <c r="W417" s="286"/>
      <c r="X417" s="286"/>
      <c r="Y417" s="286"/>
      <c r="Z417" s="286"/>
      <c r="AA417" s="286"/>
      <c r="AB417" s="286"/>
      <c r="AC417" s="286"/>
      <c r="AD417" s="286"/>
      <c r="AE417" s="286"/>
      <c r="AF417" s="118"/>
      <c r="AG417" s="118"/>
      <c r="AH417" s="79"/>
    </row>
    <row r="418" spans="7:34" ht="15">
      <c r="G418" s="285"/>
      <c r="H418" s="285"/>
      <c r="I418" s="285"/>
      <c r="J418" s="162"/>
      <c r="K418" s="124"/>
      <c r="L418" s="124"/>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79"/>
    </row>
    <row r="419" spans="7:34" ht="15">
      <c r="G419" s="285"/>
      <c r="H419" s="285"/>
      <c r="I419" s="285"/>
      <c r="J419" s="162"/>
      <c r="K419" s="124"/>
      <c r="L419" s="124"/>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79"/>
    </row>
    <row r="420" spans="7:34" ht="15">
      <c r="G420" s="285"/>
      <c r="H420" s="285"/>
      <c r="I420" s="285"/>
      <c r="J420" s="162"/>
      <c r="K420" s="124"/>
      <c r="L420" s="124"/>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79"/>
    </row>
    <row r="421" spans="7:34" ht="15">
      <c r="G421" s="285"/>
      <c r="H421" s="285"/>
      <c r="I421" s="285"/>
      <c r="J421" s="162"/>
      <c r="K421" s="124"/>
      <c r="L421" s="124"/>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79"/>
    </row>
    <row r="422" spans="7:34" ht="15">
      <c r="G422" s="285"/>
      <c r="H422" s="285"/>
      <c r="I422" s="285"/>
      <c r="J422" s="162"/>
      <c r="K422" s="124"/>
      <c r="L422" s="124"/>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79"/>
    </row>
    <row r="423" spans="7:34" ht="15">
      <c r="G423" s="285"/>
      <c r="H423" s="285"/>
      <c r="I423" s="285"/>
      <c r="J423" s="162"/>
      <c r="K423" s="124"/>
      <c r="L423" s="124"/>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79"/>
    </row>
    <row r="424" spans="7:34" ht="15">
      <c r="G424" s="285"/>
      <c r="H424" s="285"/>
      <c r="I424" s="285"/>
      <c r="J424" s="162"/>
      <c r="K424" s="124"/>
      <c r="L424" s="124"/>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79"/>
    </row>
    <row r="425" spans="7:34" ht="15">
      <c r="G425" s="285"/>
      <c r="H425" s="285"/>
      <c r="I425" s="285"/>
      <c r="J425" s="162"/>
      <c r="K425" s="124"/>
      <c r="L425" s="124"/>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79"/>
    </row>
    <row r="426" spans="7:34" ht="15">
      <c r="G426" s="285"/>
      <c r="H426" s="285"/>
      <c r="I426" s="285"/>
      <c r="J426" s="162"/>
      <c r="K426" s="124"/>
      <c r="L426" s="287"/>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79"/>
    </row>
    <row r="427" spans="7:34" ht="15">
      <c r="G427" s="285"/>
      <c r="H427" s="285"/>
      <c r="I427" s="285"/>
      <c r="J427" s="162"/>
      <c r="K427" s="124"/>
      <c r="L427" s="287"/>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79"/>
    </row>
    <row r="428" spans="7:34" ht="15">
      <c r="G428" s="285"/>
      <c r="H428" s="285"/>
      <c r="I428" s="285"/>
      <c r="J428" s="162"/>
      <c r="K428" s="124"/>
      <c r="L428" s="124"/>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79"/>
    </row>
    <row r="429" spans="7:34" ht="15">
      <c r="G429" s="285"/>
      <c r="H429" s="285"/>
      <c r="I429" s="285"/>
      <c r="J429" s="162"/>
      <c r="K429" s="124"/>
      <c r="L429" s="124"/>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79"/>
    </row>
    <row r="430" spans="7:34" ht="15">
      <c r="G430" s="285"/>
      <c r="H430" s="285"/>
      <c r="I430" s="285"/>
      <c r="J430" s="162"/>
      <c r="K430" s="124"/>
      <c r="L430" s="124"/>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79"/>
    </row>
    <row r="431" spans="7:34" ht="15">
      <c r="G431" s="285"/>
      <c r="H431" s="285"/>
      <c r="I431" s="285"/>
      <c r="J431" s="162"/>
      <c r="K431" s="124"/>
      <c r="L431" s="124"/>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79"/>
    </row>
    <row r="432" spans="7:34" ht="15">
      <c r="G432" s="285"/>
      <c r="H432" s="285"/>
      <c r="I432" s="285"/>
      <c r="J432" s="162"/>
      <c r="K432" s="124"/>
      <c r="L432" s="124"/>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79"/>
    </row>
    <row r="433" spans="7:34" ht="15">
      <c r="G433" s="285"/>
      <c r="H433" s="285"/>
      <c r="I433" s="285"/>
      <c r="J433" s="162"/>
      <c r="K433" s="124"/>
      <c r="L433" s="124"/>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79"/>
    </row>
    <row r="434" spans="7:34" ht="15">
      <c r="G434" s="285"/>
      <c r="H434" s="285"/>
      <c r="I434" s="285"/>
      <c r="J434" s="162"/>
      <c r="K434" s="124"/>
      <c r="L434" s="124"/>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79"/>
    </row>
    <row r="435" spans="7:34" ht="15">
      <c r="G435" s="285"/>
      <c r="H435" s="285"/>
      <c r="I435" s="285"/>
      <c r="J435" s="162"/>
      <c r="K435" s="124"/>
      <c r="L435" s="124"/>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79"/>
    </row>
    <row r="436" spans="7:34" ht="15">
      <c r="G436" s="285"/>
      <c r="H436" s="285"/>
      <c r="I436" s="285"/>
      <c r="J436" s="162"/>
      <c r="K436" s="124"/>
      <c r="L436" s="124"/>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79"/>
    </row>
    <row r="437" spans="7:34" ht="15">
      <c r="G437" s="285"/>
      <c r="H437" s="285"/>
      <c r="I437" s="285"/>
      <c r="J437" s="162"/>
      <c r="K437" s="124"/>
      <c r="L437" s="124"/>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79"/>
    </row>
    <row r="438" spans="7:34" ht="15">
      <c r="G438" s="285"/>
      <c r="H438" s="285"/>
      <c r="I438" s="285"/>
      <c r="J438" s="79"/>
      <c r="K438" s="79"/>
      <c r="L438" s="124"/>
      <c r="M438" s="124"/>
      <c r="N438" s="124"/>
      <c r="O438" s="124"/>
      <c r="P438" s="124"/>
      <c r="Q438" s="124"/>
      <c r="R438" s="124"/>
      <c r="S438" s="124"/>
      <c r="T438" s="124"/>
      <c r="U438" s="124"/>
      <c r="V438" s="124"/>
      <c r="W438" s="124"/>
      <c r="X438" s="124"/>
      <c r="Y438" s="124"/>
      <c r="Z438" s="124"/>
      <c r="AA438" s="124"/>
      <c r="AB438" s="124"/>
      <c r="AC438" s="124"/>
      <c r="AD438" s="124"/>
      <c r="AE438" s="124"/>
      <c r="AF438" s="79"/>
      <c r="AG438" s="79"/>
      <c r="AH438" s="79"/>
    </row>
    <row r="439" spans="7:34" ht="15.75">
      <c r="G439" s="285"/>
      <c r="H439" s="285"/>
      <c r="I439" s="285"/>
      <c r="J439" s="79"/>
      <c r="K439" s="79"/>
      <c r="L439" s="124"/>
      <c r="M439" s="286"/>
      <c r="N439" s="286"/>
      <c r="O439" s="286"/>
      <c r="P439" s="286"/>
      <c r="Q439" s="286"/>
      <c r="R439" s="286"/>
      <c r="S439" s="286"/>
      <c r="T439" s="286"/>
      <c r="U439" s="286"/>
      <c r="V439" s="286"/>
      <c r="W439" s="286"/>
      <c r="X439" s="286"/>
      <c r="Y439" s="286"/>
      <c r="Z439" s="286"/>
      <c r="AA439" s="286"/>
      <c r="AB439" s="286"/>
      <c r="AC439" s="286"/>
      <c r="AD439" s="286"/>
      <c r="AE439" s="286"/>
      <c r="AF439" s="118"/>
      <c r="AG439" s="118"/>
      <c r="AH439" s="79"/>
    </row>
    <row r="440" spans="7:34" ht="15">
      <c r="G440" s="285"/>
      <c r="H440" s="285"/>
      <c r="I440" s="285"/>
      <c r="J440" s="162"/>
      <c r="K440" s="124"/>
      <c r="L440" s="124"/>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79"/>
    </row>
    <row r="441" spans="7:34" ht="15">
      <c r="G441" s="285"/>
      <c r="H441" s="285"/>
      <c r="I441" s="285"/>
      <c r="J441" s="162"/>
      <c r="K441" s="124"/>
      <c r="L441" s="124"/>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79"/>
    </row>
    <row r="442" spans="7:34" ht="15">
      <c r="G442" s="285"/>
      <c r="H442" s="285"/>
      <c r="I442" s="285"/>
      <c r="J442" s="162"/>
      <c r="K442" s="124"/>
      <c r="L442" s="124"/>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79"/>
    </row>
    <row r="443" spans="7:34" ht="15">
      <c r="G443" s="285"/>
      <c r="H443" s="285"/>
      <c r="I443" s="285"/>
      <c r="J443" s="162"/>
      <c r="K443" s="124"/>
      <c r="L443" s="124"/>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79"/>
    </row>
    <row r="444" spans="7:34" ht="15">
      <c r="G444" s="285"/>
      <c r="H444" s="285"/>
      <c r="I444" s="285"/>
      <c r="J444" s="162"/>
      <c r="K444" s="124"/>
      <c r="L444" s="124"/>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79"/>
    </row>
    <row r="445" spans="7:34" ht="15">
      <c r="G445" s="285"/>
      <c r="H445" s="285"/>
      <c r="I445" s="285"/>
      <c r="J445" s="162"/>
      <c r="K445" s="124"/>
      <c r="L445" s="124"/>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79"/>
    </row>
    <row r="446" spans="7:34" ht="15">
      <c r="G446" s="285"/>
      <c r="H446" s="285"/>
      <c r="I446" s="285"/>
      <c r="J446" s="162"/>
      <c r="K446" s="124"/>
      <c r="L446" s="124"/>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79"/>
    </row>
    <row r="447" spans="7:34" ht="15">
      <c r="G447" s="285"/>
      <c r="H447" s="285"/>
      <c r="I447" s="285"/>
      <c r="J447" s="162"/>
      <c r="K447" s="124"/>
      <c r="L447" s="124"/>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79"/>
    </row>
    <row r="448" spans="7:34" ht="15">
      <c r="G448" s="285"/>
      <c r="H448" s="285"/>
      <c r="I448" s="285"/>
      <c r="J448" s="162"/>
      <c r="K448" s="124"/>
      <c r="L448" s="287"/>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79"/>
    </row>
    <row r="449" spans="7:34" ht="15">
      <c r="G449" s="285"/>
      <c r="H449" s="285"/>
      <c r="I449" s="285"/>
      <c r="J449" s="162"/>
      <c r="K449" s="124"/>
      <c r="L449" s="287"/>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79"/>
    </row>
    <row r="450" spans="7:34" ht="15">
      <c r="G450" s="285"/>
      <c r="H450" s="285"/>
      <c r="I450" s="285"/>
      <c r="J450" s="162"/>
      <c r="K450" s="124"/>
      <c r="L450" s="124"/>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79"/>
    </row>
    <row r="451" spans="7:34" ht="15">
      <c r="G451" s="285"/>
      <c r="H451" s="285"/>
      <c r="I451" s="285"/>
      <c r="J451" s="162"/>
      <c r="K451" s="124"/>
      <c r="L451" s="124"/>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79"/>
    </row>
    <row r="452" spans="7:34" ht="15">
      <c r="G452" s="285"/>
      <c r="H452" s="285"/>
      <c r="I452" s="285"/>
      <c r="J452" s="162"/>
      <c r="K452" s="124"/>
      <c r="L452" s="124"/>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79"/>
    </row>
    <row r="453" spans="7:34" ht="15">
      <c r="G453" s="285"/>
      <c r="H453" s="285"/>
      <c r="I453" s="285"/>
      <c r="J453" s="162"/>
      <c r="K453" s="124"/>
      <c r="L453" s="124"/>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79"/>
    </row>
    <row r="454" spans="7:34" ht="15">
      <c r="G454" s="285"/>
      <c r="H454" s="285"/>
      <c r="I454" s="285"/>
      <c r="J454" s="162"/>
      <c r="K454" s="124"/>
      <c r="L454" s="124"/>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79"/>
    </row>
    <row r="455" spans="7:34" ht="15">
      <c r="G455" s="285"/>
      <c r="H455" s="285"/>
      <c r="I455" s="285"/>
      <c r="J455" s="162"/>
      <c r="K455" s="124"/>
      <c r="L455" s="124"/>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79"/>
    </row>
    <row r="456" spans="7:34" ht="15">
      <c r="G456" s="285"/>
      <c r="H456" s="285"/>
      <c r="I456" s="285"/>
      <c r="J456" s="162"/>
      <c r="K456" s="124"/>
      <c r="L456" s="124"/>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79"/>
    </row>
    <row r="457" spans="7:34" ht="15">
      <c r="G457" s="285"/>
      <c r="H457" s="285"/>
      <c r="I457" s="285"/>
      <c r="J457" s="162"/>
      <c r="K457" s="124"/>
      <c r="L457" s="124"/>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79"/>
    </row>
    <row r="458" spans="7:34" ht="15">
      <c r="G458" s="285"/>
      <c r="H458" s="285"/>
      <c r="I458" s="285"/>
      <c r="J458" s="162"/>
      <c r="K458" s="124"/>
      <c r="L458" s="124"/>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79"/>
    </row>
    <row r="459" spans="7:34" ht="15">
      <c r="G459" s="285"/>
      <c r="H459" s="285"/>
      <c r="I459" s="285"/>
      <c r="J459" s="162"/>
      <c r="K459" s="124"/>
      <c r="L459" s="124"/>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79"/>
    </row>
    <row r="460" spans="7:34" ht="15">
      <c r="G460" s="285"/>
      <c r="H460" s="285"/>
      <c r="I460" s="285"/>
      <c r="J460" s="79"/>
      <c r="K460" s="79"/>
      <c r="L460" s="124"/>
      <c r="M460" s="124"/>
      <c r="N460" s="124"/>
      <c r="O460" s="124"/>
      <c r="P460" s="124"/>
      <c r="Q460" s="124"/>
      <c r="R460" s="124"/>
      <c r="S460" s="124"/>
      <c r="T460" s="124"/>
      <c r="U460" s="124"/>
      <c r="V460" s="124"/>
      <c r="W460" s="124"/>
      <c r="X460" s="124"/>
      <c r="Y460" s="124"/>
      <c r="Z460" s="124"/>
      <c r="AA460" s="124"/>
      <c r="AB460" s="124"/>
      <c r="AC460" s="124"/>
      <c r="AD460" s="124"/>
      <c r="AE460" s="124"/>
      <c r="AF460" s="79"/>
      <c r="AG460" s="79"/>
      <c r="AH460" s="79"/>
    </row>
    <row r="461" spans="7:34" ht="15.75">
      <c r="G461" s="285"/>
      <c r="H461" s="285"/>
      <c r="I461" s="285"/>
      <c r="J461" s="79"/>
      <c r="K461" s="79"/>
      <c r="L461" s="124"/>
      <c r="M461" s="286"/>
      <c r="N461" s="286"/>
      <c r="O461" s="286"/>
      <c r="P461" s="286"/>
      <c r="Q461" s="286"/>
      <c r="R461" s="286"/>
      <c r="S461" s="286"/>
      <c r="T461" s="286"/>
      <c r="U461" s="286"/>
      <c r="V461" s="286"/>
      <c r="W461" s="286"/>
      <c r="X461" s="286"/>
      <c r="Y461" s="286"/>
      <c r="Z461" s="286"/>
      <c r="AA461" s="286"/>
      <c r="AB461" s="286"/>
      <c r="AC461" s="286"/>
      <c r="AD461" s="286"/>
      <c r="AE461" s="286"/>
      <c r="AF461" s="118"/>
      <c r="AG461" s="118"/>
      <c r="AH461" s="79"/>
    </row>
    <row r="462" spans="7:34" ht="15">
      <c r="G462" s="285"/>
      <c r="H462" s="285"/>
      <c r="I462" s="285"/>
      <c r="J462" s="162"/>
      <c r="K462" s="124"/>
      <c r="L462" s="124"/>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79"/>
    </row>
    <row r="463" spans="7:34" ht="15">
      <c r="G463" s="285"/>
      <c r="H463" s="285"/>
      <c r="I463" s="285"/>
      <c r="J463" s="162"/>
      <c r="K463" s="124"/>
      <c r="L463" s="124"/>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79"/>
    </row>
    <row r="464" spans="7:34" ht="15">
      <c r="G464" s="285"/>
      <c r="H464" s="285"/>
      <c r="I464" s="285"/>
      <c r="J464" s="162"/>
      <c r="K464" s="124"/>
      <c r="L464" s="124"/>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79"/>
    </row>
    <row r="465" spans="7:34" ht="15">
      <c r="G465" s="285"/>
      <c r="H465" s="285"/>
      <c r="I465" s="285"/>
      <c r="J465" s="162"/>
      <c r="K465" s="124"/>
      <c r="L465" s="124"/>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79"/>
    </row>
    <row r="466" spans="7:34" ht="15">
      <c r="G466" s="285"/>
      <c r="H466" s="285"/>
      <c r="I466" s="285"/>
      <c r="J466" s="162"/>
      <c r="K466" s="124"/>
      <c r="L466" s="124"/>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79"/>
    </row>
    <row r="467" spans="7:34" ht="15">
      <c r="G467" s="285"/>
      <c r="H467" s="285"/>
      <c r="I467" s="285"/>
      <c r="J467" s="162"/>
      <c r="K467" s="124"/>
      <c r="L467" s="124"/>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79"/>
    </row>
    <row r="468" spans="7:34" ht="15">
      <c r="G468" s="285"/>
      <c r="H468" s="285"/>
      <c r="I468" s="285"/>
      <c r="J468" s="162"/>
      <c r="K468" s="124"/>
      <c r="L468" s="124"/>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79"/>
    </row>
    <row r="469" spans="7:34" ht="15">
      <c r="G469" s="285"/>
      <c r="H469" s="285"/>
      <c r="I469" s="285"/>
      <c r="J469" s="162"/>
      <c r="K469" s="124"/>
      <c r="L469" s="124"/>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79"/>
    </row>
    <row r="470" spans="7:34" ht="15">
      <c r="G470" s="285"/>
      <c r="H470" s="285"/>
      <c r="I470" s="285"/>
      <c r="J470" s="162"/>
      <c r="K470" s="124"/>
      <c r="L470" s="287"/>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79"/>
    </row>
    <row r="471" spans="7:34" ht="15">
      <c r="G471" s="285"/>
      <c r="H471" s="285"/>
      <c r="I471" s="285"/>
      <c r="J471" s="162"/>
      <c r="K471" s="124"/>
      <c r="L471" s="287"/>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79"/>
    </row>
    <row r="472" spans="7:34" ht="15">
      <c r="G472" s="285"/>
      <c r="H472" s="285"/>
      <c r="I472" s="285"/>
      <c r="J472" s="162"/>
      <c r="K472" s="124"/>
      <c r="L472" s="124"/>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79"/>
    </row>
    <row r="473" spans="7:34" ht="15">
      <c r="G473" s="285"/>
      <c r="H473" s="285"/>
      <c r="I473" s="285"/>
      <c r="J473" s="162"/>
      <c r="K473" s="124"/>
      <c r="L473" s="124"/>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79"/>
    </row>
    <row r="474" spans="7:34" ht="15">
      <c r="G474" s="285"/>
      <c r="H474" s="285"/>
      <c r="I474" s="285"/>
      <c r="J474" s="162"/>
      <c r="K474" s="124"/>
      <c r="L474" s="124"/>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79"/>
    </row>
    <row r="475" spans="7:34" ht="15">
      <c r="G475" s="285"/>
      <c r="H475" s="285"/>
      <c r="I475" s="285"/>
      <c r="J475" s="162"/>
      <c r="K475" s="124"/>
      <c r="L475" s="124"/>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79"/>
    </row>
    <row r="476" spans="7:34" ht="15">
      <c r="G476" s="285"/>
      <c r="H476" s="285"/>
      <c r="I476" s="285"/>
      <c r="J476" s="162"/>
      <c r="K476" s="124"/>
      <c r="L476" s="124"/>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79"/>
    </row>
    <row r="477" spans="7:34" ht="15">
      <c r="G477" s="285"/>
      <c r="H477" s="285"/>
      <c r="I477" s="285"/>
      <c r="J477" s="162"/>
      <c r="K477" s="124"/>
      <c r="L477" s="124"/>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79"/>
    </row>
    <row r="478" spans="7:34" ht="15">
      <c r="G478" s="285"/>
      <c r="H478" s="285"/>
      <c r="I478" s="285"/>
      <c r="J478" s="162"/>
      <c r="K478" s="124"/>
      <c r="L478" s="124"/>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79"/>
    </row>
    <row r="479" spans="7:34" ht="15">
      <c r="G479" s="285"/>
      <c r="H479" s="285"/>
      <c r="I479" s="285"/>
      <c r="J479" s="162"/>
      <c r="K479" s="124"/>
      <c r="L479" s="124"/>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79"/>
    </row>
    <row r="480" spans="7:34" ht="15">
      <c r="G480" s="285"/>
      <c r="H480" s="285"/>
      <c r="I480" s="285"/>
      <c r="J480" s="162"/>
      <c r="K480" s="124"/>
      <c r="L480" s="124"/>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79"/>
    </row>
    <row r="481" spans="7:34" ht="15">
      <c r="G481" s="285"/>
      <c r="H481" s="285"/>
      <c r="I481" s="285"/>
      <c r="J481" s="162"/>
      <c r="K481" s="124"/>
      <c r="L481" s="124"/>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79"/>
    </row>
    <row r="482" spans="7:34" ht="15">
      <c r="G482" s="285"/>
      <c r="H482" s="285"/>
      <c r="I482" s="285"/>
      <c r="J482" s="79"/>
      <c r="K482" s="79"/>
      <c r="L482" s="124"/>
      <c r="M482" s="124"/>
      <c r="N482" s="124"/>
      <c r="O482" s="124"/>
      <c r="P482" s="124"/>
      <c r="Q482" s="124"/>
      <c r="R482" s="124"/>
      <c r="S482" s="124"/>
      <c r="T482" s="124"/>
      <c r="U482" s="124"/>
      <c r="V482" s="124"/>
      <c r="W482" s="124"/>
      <c r="X482" s="124"/>
      <c r="Y482" s="124"/>
      <c r="Z482" s="124"/>
      <c r="AA482" s="124"/>
      <c r="AB482" s="124"/>
      <c r="AC482" s="124"/>
      <c r="AD482" s="124"/>
      <c r="AE482" s="124"/>
      <c r="AF482" s="79"/>
      <c r="AG482" s="79"/>
      <c r="AH482" s="79"/>
    </row>
    <row r="483" spans="7:34" ht="15.75">
      <c r="G483" s="285"/>
      <c r="H483" s="285"/>
      <c r="I483" s="285"/>
      <c r="J483" s="79"/>
      <c r="K483" s="79"/>
      <c r="L483" s="124"/>
      <c r="M483" s="286"/>
      <c r="N483" s="286"/>
      <c r="O483" s="286"/>
      <c r="P483" s="286"/>
      <c r="Q483" s="286"/>
      <c r="R483" s="286"/>
      <c r="S483" s="286"/>
      <c r="T483" s="286"/>
      <c r="U483" s="286"/>
      <c r="V483" s="286"/>
      <c r="W483" s="286"/>
      <c r="X483" s="286"/>
      <c r="Y483" s="286"/>
      <c r="Z483" s="286"/>
      <c r="AA483" s="286"/>
      <c r="AB483" s="286"/>
      <c r="AC483" s="286"/>
      <c r="AD483" s="286"/>
      <c r="AE483" s="286"/>
      <c r="AF483" s="118"/>
      <c r="AG483" s="118"/>
      <c r="AH483" s="79"/>
    </row>
    <row r="484" spans="7:34" ht="15">
      <c r="G484" s="285"/>
      <c r="H484" s="285"/>
      <c r="I484" s="285"/>
      <c r="J484" s="162"/>
      <c r="K484" s="124"/>
      <c r="L484" s="124"/>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79"/>
    </row>
    <row r="485" spans="7:34" ht="15">
      <c r="G485" s="285"/>
      <c r="H485" s="285"/>
      <c r="I485" s="285"/>
      <c r="J485" s="162"/>
      <c r="K485" s="124"/>
      <c r="L485" s="124"/>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79"/>
    </row>
    <row r="486" spans="7:34" ht="15">
      <c r="G486" s="285"/>
      <c r="H486" s="285"/>
      <c r="I486" s="285"/>
      <c r="J486" s="162"/>
      <c r="K486" s="124"/>
      <c r="L486" s="124"/>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79"/>
    </row>
    <row r="487" spans="7:34" ht="15">
      <c r="G487" s="285"/>
      <c r="H487" s="285"/>
      <c r="I487" s="285"/>
      <c r="J487" s="162"/>
      <c r="K487" s="124"/>
      <c r="L487" s="124"/>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79"/>
    </row>
    <row r="488" spans="7:34" ht="15">
      <c r="G488" s="285"/>
      <c r="H488" s="285"/>
      <c r="I488" s="285"/>
      <c r="J488" s="162"/>
      <c r="K488" s="124"/>
      <c r="L488" s="124"/>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79"/>
    </row>
    <row r="489" spans="7:34" ht="15">
      <c r="G489" s="285"/>
      <c r="H489" s="285"/>
      <c r="I489" s="285"/>
      <c r="J489" s="162"/>
      <c r="K489" s="124"/>
      <c r="L489" s="124"/>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79"/>
    </row>
    <row r="490" spans="7:34" ht="15">
      <c r="G490" s="285"/>
      <c r="H490" s="285"/>
      <c r="I490" s="285"/>
      <c r="J490" s="162"/>
      <c r="K490" s="124"/>
      <c r="L490" s="124"/>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79"/>
    </row>
    <row r="491" spans="7:34" ht="15">
      <c r="G491" s="285"/>
      <c r="H491" s="285"/>
      <c r="I491" s="285"/>
      <c r="J491" s="162"/>
      <c r="K491" s="124"/>
      <c r="L491" s="124"/>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79"/>
    </row>
    <row r="492" spans="7:34" ht="15">
      <c r="G492" s="285"/>
      <c r="H492" s="285"/>
      <c r="I492" s="285"/>
      <c r="J492" s="162"/>
      <c r="K492" s="124"/>
      <c r="L492" s="287"/>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79"/>
    </row>
    <row r="493" spans="7:34" ht="15">
      <c r="G493" s="285"/>
      <c r="H493" s="285"/>
      <c r="I493" s="285"/>
      <c r="J493" s="162"/>
      <c r="K493" s="124"/>
      <c r="L493" s="287"/>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79"/>
    </row>
    <row r="494" spans="7:34" ht="15">
      <c r="G494" s="285"/>
      <c r="H494" s="285"/>
      <c r="I494" s="285"/>
      <c r="J494" s="162"/>
      <c r="K494" s="124"/>
      <c r="L494" s="124"/>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79"/>
    </row>
    <row r="495" spans="7:34" ht="15">
      <c r="G495" s="285"/>
      <c r="H495" s="285"/>
      <c r="I495" s="285"/>
      <c r="J495" s="162"/>
      <c r="K495" s="124"/>
      <c r="L495" s="124"/>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79"/>
    </row>
    <row r="496" spans="7:34" ht="15">
      <c r="G496" s="285"/>
      <c r="H496" s="285"/>
      <c r="I496" s="285"/>
      <c r="J496" s="162"/>
      <c r="K496" s="124"/>
      <c r="L496" s="124"/>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79"/>
    </row>
    <row r="497" spans="7:34" ht="15">
      <c r="G497" s="285"/>
      <c r="H497" s="285"/>
      <c r="I497" s="285"/>
      <c r="J497" s="162"/>
      <c r="K497" s="124"/>
      <c r="L497" s="124"/>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79"/>
    </row>
    <row r="498" spans="7:34" ht="15">
      <c r="G498" s="285"/>
      <c r="H498" s="285"/>
      <c r="I498" s="285"/>
      <c r="J498" s="162"/>
      <c r="K498" s="124"/>
      <c r="L498" s="124"/>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79"/>
    </row>
    <row r="499" spans="7:34" ht="15">
      <c r="G499" s="285"/>
      <c r="H499" s="285"/>
      <c r="I499" s="285"/>
      <c r="J499" s="162"/>
      <c r="K499" s="124"/>
      <c r="L499" s="124"/>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79"/>
    </row>
    <row r="500" spans="7:34" ht="15">
      <c r="G500" s="285"/>
      <c r="H500" s="285"/>
      <c r="I500" s="285"/>
      <c r="J500" s="162"/>
      <c r="K500" s="124"/>
      <c r="L500" s="124"/>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79"/>
    </row>
    <row r="501" spans="7:34" ht="15">
      <c r="G501" s="285"/>
      <c r="H501" s="285"/>
      <c r="I501" s="285"/>
      <c r="J501" s="162"/>
      <c r="K501" s="124"/>
      <c r="L501" s="124"/>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79"/>
    </row>
    <row r="502" spans="7:34" ht="15">
      <c r="G502" s="285"/>
      <c r="H502" s="285"/>
      <c r="I502" s="285"/>
      <c r="J502" s="162"/>
      <c r="K502" s="124"/>
      <c r="L502" s="124"/>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79"/>
    </row>
    <row r="503" spans="7:34" ht="15">
      <c r="G503" s="285"/>
      <c r="H503" s="285"/>
      <c r="I503" s="285"/>
      <c r="J503" s="162"/>
      <c r="K503" s="124"/>
      <c r="L503" s="124"/>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79"/>
    </row>
    <row r="504" spans="7:34" ht="15">
      <c r="G504" s="285"/>
      <c r="H504" s="285"/>
      <c r="I504" s="285"/>
      <c r="J504" s="79"/>
      <c r="K504" s="79"/>
      <c r="L504" s="124"/>
      <c r="M504" s="124"/>
      <c r="N504" s="124"/>
      <c r="O504" s="124"/>
      <c r="P504" s="124"/>
      <c r="Q504" s="124"/>
      <c r="R504" s="124"/>
      <c r="S504" s="124"/>
      <c r="T504" s="124"/>
      <c r="U504" s="124"/>
      <c r="V504" s="124"/>
      <c r="W504" s="124"/>
      <c r="X504" s="124"/>
      <c r="Y504" s="124"/>
      <c r="Z504" s="124"/>
      <c r="AA504" s="124"/>
      <c r="AB504" s="124"/>
      <c r="AC504" s="124"/>
      <c r="AD504" s="124"/>
      <c r="AE504" s="124"/>
      <c r="AF504" s="79"/>
      <c r="AG504" s="79"/>
      <c r="AH504" s="79"/>
    </row>
    <row r="505" spans="7:34" ht="15.75">
      <c r="G505" s="285"/>
      <c r="H505" s="285"/>
      <c r="I505" s="285"/>
      <c r="J505" s="79"/>
      <c r="K505" s="79"/>
      <c r="L505" s="124"/>
      <c r="M505" s="286"/>
      <c r="N505" s="286"/>
      <c r="O505" s="286"/>
      <c r="P505" s="286"/>
      <c r="Q505" s="286"/>
      <c r="R505" s="286"/>
      <c r="S505" s="286"/>
      <c r="T505" s="286"/>
      <c r="U505" s="286"/>
      <c r="V505" s="286"/>
      <c r="W505" s="286"/>
      <c r="X505" s="286"/>
      <c r="Y505" s="286"/>
      <c r="Z505" s="286"/>
      <c r="AA505" s="286"/>
      <c r="AB505" s="286"/>
      <c r="AC505" s="286"/>
      <c r="AD505" s="286"/>
      <c r="AE505" s="286"/>
      <c r="AF505" s="118"/>
      <c r="AG505" s="118"/>
      <c r="AH505" s="79"/>
    </row>
    <row r="506" spans="7:34" ht="15">
      <c r="G506" s="285"/>
      <c r="H506" s="285"/>
      <c r="I506" s="285"/>
      <c r="J506" s="162"/>
      <c r="K506" s="124"/>
      <c r="L506" s="124"/>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79"/>
    </row>
    <row r="507" spans="7:34" ht="15">
      <c r="G507" s="285"/>
      <c r="H507" s="285"/>
      <c r="I507" s="285"/>
      <c r="J507" s="162"/>
      <c r="K507" s="124"/>
      <c r="L507" s="124"/>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79"/>
    </row>
    <row r="508" spans="7:34" ht="15">
      <c r="G508" s="285"/>
      <c r="H508" s="285"/>
      <c r="I508" s="285"/>
      <c r="J508" s="162"/>
      <c r="K508" s="124"/>
      <c r="L508" s="124"/>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79"/>
    </row>
    <row r="509" spans="7:34" ht="15">
      <c r="G509" s="285"/>
      <c r="H509" s="285"/>
      <c r="I509" s="285"/>
      <c r="J509" s="162"/>
      <c r="K509" s="124"/>
      <c r="L509" s="124"/>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79"/>
    </row>
    <row r="510" spans="7:34" ht="15">
      <c r="G510" s="285"/>
      <c r="H510" s="285"/>
      <c r="I510" s="285"/>
      <c r="J510" s="162"/>
      <c r="K510" s="124"/>
      <c r="L510" s="124"/>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79"/>
    </row>
    <row r="511" spans="7:34" ht="15">
      <c r="G511" s="285"/>
      <c r="H511" s="285"/>
      <c r="I511" s="285"/>
      <c r="J511" s="162"/>
      <c r="K511" s="124"/>
      <c r="L511" s="124"/>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79"/>
    </row>
    <row r="512" spans="7:34" ht="15">
      <c r="G512" s="285"/>
      <c r="H512" s="285"/>
      <c r="I512" s="285"/>
      <c r="J512" s="162"/>
      <c r="K512" s="124"/>
      <c r="L512" s="124"/>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79"/>
    </row>
    <row r="513" spans="7:34" ht="15">
      <c r="G513" s="285"/>
      <c r="H513" s="285"/>
      <c r="I513" s="285"/>
      <c r="J513" s="162"/>
      <c r="K513" s="124"/>
      <c r="L513" s="124"/>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79"/>
    </row>
    <row r="514" spans="7:34" ht="15">
      <c r="G514" s="285"/>
      <c r="H514" s="285"/>
      <c r="I514" s="285"/>
      <c r="J514" s="162"/>
      <c r="K514" s="124"/>
      <c r="L514" s="287"/>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79"/>
    </row>
    <row r="515" spans="7:34" ht="15">
      <c r="G515" s="285"/>
      <c r="H515" s="285"/>
      <c r="I515" s="285"/>
      <c r="J515" s="162"/>
      <c r="K515" s="124"/>
      <c r="L515" s="287"/>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79"/>
    </row>
    <row r="516" spans="7:34" ht="15">
      <c r="G516" s="285"/>
      <c r="H516" s="285"/>
      <c r="I516" s="285"/>
      <c r="J516" s="162"/>
      <c r="K516" s="124"/>
      <c r="L516" s="124"/>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79"/>
    </row>
    <row r="517" spans="7:34" ht="15">
      <c r="G517" s="285"/>
      <c r="H517" s="285"/>
      <c r="I517" s="285"/>
      <c r="J517" s="162"/>
      <c r="K517" s="124"/>
      <c r="L517" s="124"/>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79"/>
    </row>
    <row r="518" spans="7:34" ht="15">
      <c r="G518" s="285"/>
      <c r="H518" s="285"/>
      <c r="I518" s="285"/>
      <c r="J518" s="162"/>
      <c r="K518" s="124"/>
      <c r="L518" s="124"/>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79"/>
    </row>
    <row r="519" spans="7:34" ht="15">
      <c r="G519" s="285"/>
      <c r="H519" s="285"/>
      <c r="I519" s="285"/>
      <c r="J519" s="162"/>
      <c r="K519" s="124"/>
      <c r="L519" s="124"/>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79"/>
    </row>
    <row r="520" spans="7:34" ht="15">
      <c r="G520" s="285"/>
      <c r="H520" s="285"/>
      <c r="I520" s="285"/>
      <c r="J520" s="162"/>
      <c r="K520" s="124"/>
      <c r="L520" s="124"/>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79"/>
    </row>
    <row r="521" spans="7:34" ht="15">
      <c r="G521" s="285"/>
      <c r="H521" s="285"/>
      <c r="I521" s="285"/>
      <c r="J521" s="162"/>
      <c r="K521" s="124"/>
      <c r="L521" s="124"/>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79"/>
    </row>
    <row r="522" spans="7:34" ht="15">
      <c r="G522" s="285"/>
      <c r="H522" s="285"/>
      <c r="I522" s="285"/>
      <c r="J522" s="162"/>
      <c r="K522" s="124"/>
      <c r="L522" s="124"/>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79"/>
    </row>
    <row r="523" spans="7:34" ht="15">
      <c r="G523" s="285"/>
      <c r="H523" s="285"/>
      <c r="I523" s="285"/>
      <c r="J523" s="162"/>
      <c r="K523" s="124"/>
      <c r="L523" s="124"/>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79"/>
    </row>
    <row r="524" spans="7:34" ht="15">
      <c r="G524" s="285"/>
      <c r="H524" s="285"/>
      <c r="I524" s="285"/>
      <c r="J524" s="162"/>
      <c r="K524" s="124"/>
      <c r="L524" s="124"/>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79"/>
    </row>
    <row r="525" spans="7:34" ht="15">
      <c r="G525" s="285"/>
      <c r="H525" s="285"/>
      <c r="I525" s="285"/>
      <c r="J525" s="162"/>
      <c r="K525" s="124"/>
      <c r="L525" s="124"/>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79"/>
    </row>
    <row r="526" spans="7:34" ht="15">
      <c r="G526" s="285"/>
      <c r="H526" s="285"/>
      <c r="I526" s="285"/>
      <c r="J526" s="79"/>
      <c r="K526" s="79"/>
      <c r="L526" s="124"/>
      <c r="M526" s="124"/>
      <c r="N526" s="124"/>
      <c r="O526" s="124"/>
      <c r="P526" s="124"/>
      <c r="Q526" s="124"/>
      <c r="R526" s="124"/>
      <c r="S526" s="124"/>
      <c r="T526" s="124"/>
      <c r="U526" s="124"/>
      <c r="V526" s="124"/>
      <c r="W526" s="124"/>
      <c r="X526" s="124"/>
      <c r="Y526" s="124"/>
      <c r="Z526" s="124"/>
      <c r="AA526" s="124"/>
      <c r="AB526" s="124"/>
      <c r="AC526" s="124"/>
      <c r="AD526" s="124"/>
      <c r="AE526" s="124"/>
      <c r="AF526" s="79"/>
      <c r="AG526" s="79"/>
      <c r="AH526" s="79"/>
    </row>
    <row r="527" spans="7:34" ht="15.75">
      <c r="G527" s="285"/>
      <c r="H527" s="285"/>
      <c r="I527" s="285"/>
      <c r="J527" s="79"/>
      <c r="K527" s="79"/>
      <c r="L527" s="124"/>
      <c r="M527" s="286"/>
      <c r="N527" s="286"/>
      <c r="O527" s="286"/>
      <c r="P527" s="286"/>
      <c r="Q527" s="286"/>
      <c r="R527" s="286"/>
      <c r="S527" s="286"/>
      <c r="T527" s="286"/>
      <c r="U527" s="286"/>
      <c r="V527" s="286"/>
      <c r="W527" s="286"/>
      <c r="X527" s="286"/>
      <c r="Y527" s="286"/>
      <c r="Z527" s="286"/>
      <c r="AA527" s="286"/>
      <c r="AB527" s="286"/>
      <c r="AC527" s="286"/>
      <c r="AD527" s="286"/>
      <c r="AE527" s="286"/>
      <c r="AF527" s="118"/>
      <c r="AG527" s="118"/>
      <c r="AH527" s="79"/>
    </row>
    <row r="528" spans="7:34" ht="15">
      <c r="G528" s="285"/>
      <c r="H528" s="285"/>
      <c r="I528" s="285"/>
      <c r="J528" s="162"/>
      <c r="K528" s="124"/>
      <c r="L528" s="124"/>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79"/>
    </row>
    <row r="529" spans="7:34" ht="15">
      <c r="G529" s="285"/>
      <c r="H529" s="285"/>
      <c r="I529" s="285"/>
      <c r="J529" s="162"/>
      <c r="K529" s="124"/>
      <c r="L529" s="124"/>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79"/>
    </row>
    <row r="530" spans="7:34" ht="15">
      <c r="G530" s="285"/>
      <c r="H530" s="285"/>
      <c r="I530" s="285"/>
      <c r="J530" s="162"/>
      <c r="K530" s="124"/>
      <c r="L530" s="124"/>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79"/>
    </row>
    <row r="531" spans="7:34" ht="15">
      <c r="G531" s="285"/>
      <c r="H531" s="285"/>
      <c r="I531" s="285"/>
      <c r="J531" s="162"/>
      <c r="K531" s="124"/>
      <c r="L531" s="124"/>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79"/>
    </row>
    <row r="532" spans="7:34" ht="15">
      <c r="G532" s="285"/>
      <c r="H532" s="285"/>
      <c r="I532" s="285"/>
      <c r="J532" s="162"/>
      <c r="K532" s="124"/>
      <c r="L532" s="124"/>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79"/>
    </row>
    <row r="533" spans="7:34" ht="15">
      <c r="G533" s="285"/>
      <c r="H533" s="285"/>
      <c r="I533" s="285"/>
      <c r="J533" s="162"/>
      <c r="K533" s="124"/>
      <c r="L533" s="124"/>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79"/>
    </row>
    <row r="534" spans="7:34" ht="15">
      <c r="G534" s="285"/>
      <c r="H534" s="285"/>
      <c r="I534" s="285"/>
      <c r="J534" s="162"/>
      <c r="K534" s="124"/>
      <c r="L534" s="124"/>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79"/>
    </row>
    <row r="535" spans="7:34" ht="15">
      <c r="G535" s="285"/>
      <c r="H535" s="285"/>
      <c r="I535" s="285"/>
      <c r="J535" s="162"/>
      <c r="K535" s="124"/>
      <c r="L535" s="124"/>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79"/>
    </row>
    <row r="536" spans="7:34" ht="15">
      <c r="G536" s="285"/>
      <c r="H536" s="285"/>
      <c r="I536" s="285"/>
      <c r="J536" s="162"/>
      <c r="K536" s="124"/>
      <c r="L536" s="287"/>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79"/>
    </row>
    <row r="537" spans="7:34" ht="15">
      <c r="G537" s="285"/>
      <c r="H537" s="285"/>
      <c r="I537" s="285"/>
      <c r="J537" s="162"/>
      <c r="K537" s="124"/>
      <c r="L537" s="287"/>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79"/>
    </row>
    <row r="538" spans="7:34" ht="15">
      <c r="G538" s="285"/>
      <c r="H538" s="285"/>
      <c r="I538" s="285"/>
      <c r="J538" s="162"/>
      <c r="K538" s="124"/>
      <c r="L538" s="124"/>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79"/>
    </row>
    <row r="539" spans="7:34" ht="15">
      <c r="G539" s="285"/>
      <c r="H539" s="285"/>
      <c r="I539" s="285"/>
      <c r="J539" s="162"/>
      <c r="K539" s="124"/>
      <c r="L539" s="124"/>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79"/>
    </row>
    <row r="540" spans="7:34" ht="15">
      <c r="G540" s="285"/>
      <c r="H540" s="285"/>
      <c r="I540" s="285"/>
      <c r="J540" s="162"/>
      <c r="K540" s="124"/>
      <c r="L540" s="124"/>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79"/>
    </row>
    <row r="541" spans="7:34" ht="15">
      <c r="G541" s="285"/>
      <c r="H541" s="285"/>
      <c r="I541" s="285"/>
      <c r="J541" s="162"/>
      <c r="K541" s="124"/>
      <c r="L541" s="124"/>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79"/>
    </row>
    <row r="542" spans="7:34" ht="15">
      <c r="G542" s="285"/>
      <c r="H542" s="285"/>
      <c r="I542" s="285"/>
      <c r="J542" s="162"/>
      <c r="K542" s="124"/>
      <c r="L542" s="124"/>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79"/>
    </row>
    <row r="543" spans="7:34" ht="15">
      <c r="G543" s="285"/>
      <c r="H543" s="285"/>
      <c r="I543" s="285"/>
      <c r="J543" s="162"/>
      <c r="K543" s="124"/>
      <c r="L543" s="124"/>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79"/>
    </row>
    <row r="544" spans="7:34" ht="15">
      <c r="G544" s="285"/>
      <c r="H544" s="285"/>
      <c r="I544" s="285"/>
      <c r="J544" s="162"/>
      <c r="K544" s="124"/>
      <c r="L544" s="124"/>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79"/>
    </row>
    <row r="545" spans="7:34" ht="15">
      <c r="G545" s="285"/>
      <c r="H545" s="285"/>
      <c r="I545" s="285"/>
      <c r="J545" s="162"/>
      <c r="K545" s="124"/>
      <c r="L545" s="124"/>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79"/>
    </row>
    <row r="546" spans="7:34" ht="15">
      <c r="G546" s="285"/>
      <c r="H546" s="285"/>
      <c r="I546" s="285"/>
      <c r="J546" s="162"/>
      <c r="K546" s="124"/>
      <c r="L546" s="124"/>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79"/>
    </row>
    <row r="547" spans="7:34" ht="15">
      <c r="G547" s="285"/>
      <c r="H547" s="285"/>
      <c r="I547" s="285"/>
      <c r="J547" s="162"/>
      <c r="K547" s="124"/>
      <c r="L547" s="124"/>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79"/>
    </row>
    <row r="548" spans="7:34" ht="15">
      <c r="G548" s="285"/>
      <c r="H548" s="285"/>
      <c r="I548" s="285"/>
      <c r="J548" s="79"/>
      <c r="K548" s="79"/>
      <c r="L548" s="124"/>
      <c r="M548" s="124"/>
      <c r="N548" s="124"/>
      <c r="O548" s="124"/>
      <c r="P548" s="124"/>
      <c r="Q548" s="124"/>
      <c r="R548" s="124"/>
      <c r="S548" s="124"/>
      <c r="T548" s="124"/>
      <c r="U548" s="124"/>
      <c r="V548" s="124"/>
      <c r="W548" s="124"/>
      <c r="X548" s="124"/>
      <c r="Y548" s="124"/>
      <c r="Z548" s="124"/>
      <c r="AA548" s="124"/>
      <c r="AB548" s="124"/>
      <c r="AC548" s="124"/>
      <c r="AD548" s="124"/>
      <c r="AE548" s="124"/>
      <c r="AF548" s="79"/>
      <c r="AG548" s="79"/>
      <c r="AH548" s="79"/>
    </row>
    <row r="549" spans="7:34" ht="15.75">
      <c r="G549" s="285"/>
      <c r="H549" s="285"/>
      <c r="I549" s="285"/>
      <c r="J549" s="79"/>
      <c r="K549" s="79"/>
      <c r="L549" s="124"/>
      <c r="M549" s="286"/>
      <c r="N549" s="286"/>
      <c r="O549" s="286"/>
      <c r="P549" s="286"/>
      <c r="Q549" s="286"/>
      <c r="R549" s="286"/>
      <c r="S549" s="286"/>
      <c r="T549" s="286"/>
      <c r="U549" s="286"/>
      <c r="V549" s="286"/>
      <c r="W549" s="286"/>
      <c r="X549" s="286"/>
      <c r="Y549" s="286"/>
      <c r="Z549" s="286"/>
      <c r="AA549" s="286"/>
      <c r="AB549" s="286"/>
      <c r="AC549" s="286"/>
      <c r="AD549" s="286"/>
      <c r="AE549" s="286"/>
      <c r="AF549" s="118"/>
      <c r="AG549" s="118"/>
      <c r="AH549" s="79"/>
    </row>
    <row r="550" spans="7:34" ht="15">
      <c r="G550" s="285"/>
      <c r="H550" s="285"/>
      <c r="I550" s="285"/>
      <c r="J550" s="162"/>
      <c r="K550" s="124"/>
      <c r="L550" s="124"/>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79"/>
    </row>
    <row r="551" spans="7:34" ht="15">
      <c r="G551" s="285"/>
      <c r="H551" s="285"/>
      <c r="I551" s="285"/>
      <c r="J551" s="162"/>
      <c r="K551" s="124"/>
      <c r="L551" s="124"/>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79"/>
    </row>
    <row r="552" spans="7:34" ht="15">
      <c r="G552" s="285"/>
      <c r="H552" s="285"/>
      <c r="I552" s="285"/>
      <c r="J552" s="162"/>
      <c r="K552" s="124"/>
      <c r="L552" s="124"/>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79"/>
    </row>
    <row r="553" spans="7:34" ht="15">
      <c r="G553" s="285"/>
      <c r="H553" s="285"/>
      <c r="I553" s="285"/>
      <c r="J553" s="162"/>
      <c r="K553" s="124"/>
      <c r="L553" s="124"/>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79"/>
    </row>
    <row r="554" spans="7:34" ht="15">
      <c r="G554" s="285"/>
      <c r="H554" s="285"/>
      <c r="I554" s="285"/>
      <c r="J554" s="162"/>
      <c r="K554" s="124"/>
      <c r="L554" s="124"/>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79"/>
    </row>
    <row r="555" spans="7:34" ht="15">
      <c r="G555" s="285"/>
      <c r="H555" s="285"/>
      <c r="I555" s="285"/>
      <c r="J555" s="162"/>
      <c r="K555" s="124"/>
      <c r="L555" s="124"/>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79"/>
    </row>
    <row r="556" spans="7:34" ht="15">
      <c r="G556" s="285"/>
      <c r="H556" s="285"/>
      <c r="I556" s="285"/>
      <c r="J556" s="162"/>
      <c r="K556" s="124"/>
      <c r="L556" s="124"/>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79"/>
    </row>
    <row r="557" spans="7:34" ht="15">
      <c r="G557" s="285"/>
      <c r="H557" s="285"/>
      <c r="I557" s="285"/>
      <c r="J557" s="162"/>
      <c r="K557" s="124"/>
      <c r="L557" s="124"/>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79"/>
    </row>
    <row r="558" spans="7:34" ht="15">
      <c r="G558" s="285"/>
      <c r="H558" s="285"/>
      <c r="I558" s="285"/>
      <c r="J558" s="162"/>
      <c r="K558" s="124"/>
      <c r="L558" s="287"/>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79"/>
    </row>
    <row r="559" spans="7:34" ht="15">
      <c r="G559" s="285"/>
      <c r="H559" s="285"/>
      <c r="I559" s="285"/>
      <c r="J559" s="162"/>
      <c r="K559" s="124"/>
      <c r="L559" s="287"/>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79"/>
    </row>
    <row r="560" spans="7:34" ht="15">
      <c r="G560" s="285"/>
      <c r="H560" s="285"/>
      <c r="I560" s="285"/>
      <c r="J560" s="162"/>
      <c r="K560" s="124"/>
      <c r="L560" s="124"/>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79"/>
    </row>
    <row r="561" spans="7:34" ht="15">
      <c r="G561" s="285"/>
      <c r="H561" s="285"/>
      <c r="I561" s="285"/>
      <c r="J561" s="162"/>
      <c r="K561" s="124"/>
      <c r="L561" s="124"/>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79"/>
    </row>
    <row r="562" spans="7:34" ht="15">
      <c r="G562" s="285"/>
      <c r="H562" s="285"/>
      <c r="I562" s="285"/>
      <c r="J562" s="162"/>
      <c r="K562" s="124"/>
      <c r="L562" s="124"/>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79"/>
    </row>
    <row r="563" spans="7:34" ht="15">
      <c r="G563" s="285"/>
      <c r="H563" s="285"/>
      <c r="I563" s="285"/>
      <c r="J563" s="162"/>
      <c r="K563" s="124"/>
      <c r="L563" s="124"/>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79"/>
    </row>
    <row r="564" spans="7:34" ht="15">
      <c r="G564" s="285"/>
      <c r="H564" s="285"/>
      <c r="I564" s="285"/>
      <c r="J564" s="162"/>
      <c r="K564" s="124"/>
      <c r="L564" s="124"/>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79"/>
    </row>
    <row r="565" spans="7:34" ht="15">
      <c r="G565" s="285"/>
      <c r="H565" s="285"/>
      <c r="I565" s="285"/>
      <c r="J565" s="162"/>
      <c r="K565" s="124"/>
      <c r="L565" s="124"/>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79"/>
    </row>
    <row r="566" spans="7:34" ht="15">
      <c r="G566" s="285"/>
      <c r="H566" s="285"/>
      <c r="I566" s="285"/>
      <c r="J566" s="162"/>
      <c r="K566" s="124"/>
      <c r="L566" s="124"/>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79"/>
    </row>
    <row r="567" spans="7:34" ht="15">
      <c r="G567" s="285"/>
      <c r="H567" s="285"/>
      <c r="I567" s="285"/>
      <c r="J567" s="162"/>
      <c r="K567" s="124"/>
      <c r="L567" s="124"/>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79"/>
    </row>
    <row r="568" spans="7:34" ht="15">
      <c r="G568" s="285"/>
      <c r="H568" s="285"/>
      <c r="I568" s="285"/>
      <c r="J568" s="162"/>
      <c r="K568" s="124"/>
      <c r="L568" s="124"/>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79"/>
    </row>
    <row r="569" spans="7:34" ht="15">
      <c r="G569" s="285"/>
      <c r="H569" s="285"/>
      <c r="I569" s="285"/>
      <c r="J569" s="162"/>
      <c r="K569" s="124"/>
      <c r="L569" s="124"/>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79"/>
    </row>
    <row r="570" spans="7:34" ht="15">
      <c r="G570" s="285"/>
      <c r="H570" s="285"/>
      <c r="I570" s="285"/>
      <c r="J570" s="79"/>
      <c r="K570" s="79"/>
      <c r="L570" s="124"/>
      <c r="M570" s="124"/>
      <c r="N570" s="124"/>
      <c r="O570" s="124"/>
      <c r="P570" s="124"/>
      <c r="Q570" s="124"/>
      <c r="R570" s="124"/>
      <c r="S570" s="124"/>
      <c r="T570" s="124"/>
      <c r="U570" s="124"/>
      <c r="V570" s="124"/>
      <c r="W570" s="124"/>
      <c r="X570" s="124"/>
      <c r="Y570" s="124"/>
      <c r="Z570" s="124"/>
      <c r="AA570" s="124"/>
      <c r="AB570" s="124"/>
      <c r="AC570" s="124"/>
      <c r="AD570" s="124"/>
      <c r="AE570" s="124"/>
      <c r="AF570" s="79"/>
      <c r="AG570" s="79"/>
      <c r="AH570" s="79"/>
    </row>
    <row r="571" spans="7:34" ht="15.75">
      <c r="G571" s="285"/>
      <c r="H571" s="285"/>
      <c r="I571" s="285"/>
      <c r="J571" s="79"/>
      <c r="K571" s="79"/>
      <c r="L571" s="124"/>
      <c r="M571" s="286"/>
      <c r="N571" s="286"/>
      <c r="O571" s="286"/>
      <c r="P571" s="286"/>
      <c r="Q571" s="286"/>
      <c r="R571" s="286"/>
      <c r="S571" s="286"/>
      <c r="T571" s="286"/>
      <c r="U571" s="286"/>
      <c r="V571" s="286"/>
      <c r="W571" s="286"/>
      <c r="X571" s="286"/>
      <c r="Y571" s="286"/>
      <c r="Z571" s="286"/>
      <c r="AA571" s="286"/>
      <c r="AB571" s="286"/>
      <c r="AC571" s="286"/>
      <c r="AD571" s="286"/>
      <c r="AE571" s="286"/>
      <c r="AF571" s="118"/>
      <c r="AG571" s="118"/>
      <c r="AH571" s="79"/>
    </row>
    <row r="572" spans="7:34" ht="15">
      <c r="G572" s="285"/>
      <c r="H572" s="285"/>
      <c r="I572" s="285"/>
      <c r="J572" s="162"/>
      <c r="K572" s="124"/>
      <c r="L572" s="124"/>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79"/>
    </row>
    <row r="573" spans="7:34" ht="15">
      <c r="G573" s="285"/>
      <c r="H573" s="285"/>
      <c r="I573" s="285"/>
      <c r="J573" s="162"/>
      <c r="K573" s="124"/>
      <c r="L573" s="124"/>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79"/>
    </row>
    <row r="574" spans="7:34" ht="15">
      <c r="G574" s="285"/>
      <c r="H574" s="285"/>
      <c r="I574" s="285"/>
      <c r="J574" s="162"/>
      <c r="K574" s="124"/>
      <c r="L574" s="124"/>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79"/>
    </row>
    <row r="575" spans="7:34" ht="15">
      <c r="G575" s="285"/>
      <c r="H575" s="285"/>
      <c r="I575" s="285"/>
      <c r="J575" s="162"/>
      <c r="K575" s="124"/>
      <c r="L575" s="124"/>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79"/>
    </row>
    <row r="576" spans="7:34" ht="15">
      <c r="G576" s="285"/>
      <c r="H576" s="285"/>
      <c r="I576" s="285"/>
      <c r="J576" s="162"/>
      <c r="K576" s="124"/>
      <c r="L576" s="124"/>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79"/>
    </row>
    <row r="577" spans="7:34" ht="15">
      <c r="G577" s="285"/>
      <c r="H577" s="285"/>
      <c r="I577" s="285"/>
      <c r="J577" s="162"/>
      <c r="K577" s="124"/>
      <c r="L577" s="124"/>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79"/>
    </row>
    <row r="578" spans="7:34" ht="15">
      <c r="G578" s="285"/>
      <c r="H578" s="285"/>
      <c r="I578" s="285"/>
      <c r="J578" s="162"/>
      <c r="K578" s="124"/>
      <c r="L578" s="124"/>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79"/>
    </row>
    <row r="579" spans="7:34" ht="15">
      <c r="G579" s="285"/>
      <c r="H579" s="285"/>
      <c r="I579" s="285"/>
      <c r="J579" s="162"/>
      <c r="K579" s="124"/>
      <c r="L579" s="124"/>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79"/>
    </row>
    <row r="580" spans="7:34" ht="15">
      <c r="G580" s="285"/>
      <c r="H580" s="285"/>
      <c r="I580" s="285"/>
      <c r="J580" s="162"/>
      <c r="K580" s="124"/>
      <c r="L580" s="287"/>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79"/>
    </row>
    <row r="581" spans="7:34" ht="15">
      <c r="G581" s="285"/>
      <c r="H581" s="285"/>
      <c r="I581" s="285"/>
      <c r="J581" s="162"/>
      <c r="K581" s="124"/>
      <c r="L581" s="287"/>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79"/>
    </row>
    <row r="582" spans="7:34" ht="15">
      <c r="G582" s="285"/>
      <c r="H582" s="285"/>
      <c r="I582" s="285"/>
      <c r="J582" s="162"/>
      <c r="K582" s="124"/>
      <c r="L582" s="124"/>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79"/>
    </row>
    <row r="583" spans="7:34" ht="15">
      <c r="G583" s="285"/>
      <c r="H583" s="285"/>
      <c r="I583" s="285"/>
      <c r="J583" s="162"/>
      <c r="K583" s="124"/>
      <c r="L583" s="124"/>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79"/>
    </row>
    <row r="584" spans="7:34" ht="15">
      <c r="G584" s="285"/>
      <c r="H584" s="285"/>
      <c r="I584" s="285"/>
      <c r="J584" s="162"/>
      <c r="K584" s="124"/>
      <c r="L584" s="124"/>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79"/>
    </row>
    <row r="585" spans="7:34" ht="15">
      <c r="G585" s="285"/>
      <c r="H585" s="285"/>
      <c r="I585" s="285"/>
      <c r="J585" s="162"/>
      <c r="K585" s="124"/>
      <c r="L585" s="124"/>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79"/>
    </row>
    <row r="586" spans="7:34" ht="15">
      <c r="G586" s="285"/>
      <c r="H586" s="285"/>
      <c r="I586" s="285"/>
      <c r="J586" s="162"/>
      <c r="K586" s="124"/>
      <c r="L586" s="124"/>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79"/>
    </row>
    <row r="587" spans="7:34" ht="15">
      <c r="G587" s="285"/>
      <c r="H587" s="285"/>
      <c r="I587" s="285"/>
      <c r="J587" s="162"/>
      <c r="K587" s="124"/>
      <c r="L587" s="124"/>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79"/>
    </row>
    <row r="588" spans="7:34" ht="15">
      <c r="G588" s="285"/>
      <c r="H588" s="285"/>
      <c r="I588" s="285"/>
      <c r="J588" s="162"/>
      <c r="K588" s="124"/>
      <c r="L588" s="124"/>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79"/>
    </row>
    <row r="589" spans="7:34" ht="15">
      <c r="G589" s="285"/>
      <c r="H589" s="285"/>
      <c r="I589" s="285"/>
      <c r="J589" s="162"/>
      <c r="K589" s="124"/>
      <c r="L589" s="124"/>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79"/>
    </row>
    <row r="590" spans="7:34" ht="15">
      <c r="G590" s="285"/>
      <c r="H590" s="285"/>
      <c r="I590" s="285"/>
      <c r="J590" s="162"/>
      <c r="K590" s="124"/>
      <c r="L590" s="124"/>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79"/>
    </row>
    <row r="591" spans="7:34" ht="15">
      <c r="G591" s="285"/>
      <c r="H591" s="285"/>
      <c r="I591" s="285"/>
      <c r="J591" s="162"/>
      <c r="K591" s="124"/>
      <c r="L591" s="124"/>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79"/>
    </row>
    <row r="592" spans="7:34" ht="15">
      <c r="G592" s="285"/>
      <c r="H592" s="285"/>
      <c r="I592" s="285"/>
      <c r="J592" s="79"/>
      <c r="K592" s="79"/>
      <c r="L592" s="124"/>
      <c r="M592" s="124"/>
      <c r="N592" s="124"/>
      <c r="O592" s="124"/>
      <c r="P592" s="124"/>
      <c r="Q592" s="124"/>
      <c r="R592" s="124"/>
      <c r="S592" s="124"/>
      <c r="T592" s="124"/>
      <c r="U592" s="124"/>
      <c r="V592" s="124"/>
      <c r="W592" s="124"/>
      <c r="X592" s="124"/>
      <c r="Y592" s="124"/>
      <c r="Z592" s="124"/>
      <c r="AA592" s="124"/>
      <c r="AB592" s="124"/>
      <c r="AC592" s="124"/>
      <c r="AD592" s="124"/>
      <c r="AE592" s="124"/>
      <c r="AF592" s="79"/>
      <c r="AG592" s="79"/>
      <c r="AH592" s="79"/>
    </row>
    <row r="593" spans="7:34" ht="15.75">
      <c r="G593" s="285"/>
      <c r="H593" s="285"/>
      <c r="I593" s="285"/>
      <c r="J593" s="79"/>
      <c r="K593" s="79"/>
      <c r="L593" s="124"/>
      <c r="M593" s="286"/>
      <c r="N593" s="286"/>
      <c r="O593" s="286"/>
      <c r="P593" s="286"/>
      <c r="Q593" s="286"/>
      <c r="R593" s="286"/>
      <c r="S593" s="286"/>
      <c r="T593" s="286"/>
      <c r="U593" s="286"/>
      <c r="V593" s="286"/>
      <c r="W593" s="286"/>
      <c r="X593" s="286"/>
      <c r="Y593" s="286"/>
      <c r="Z593" s="286"/>
      <c r="AA593" s="286"/>
      <c r="AB593" s="286"/>
      <c r="AC593" s="286"/>
      <c r="AD593" s="286"/>
      <c r="AE593" s="286"/>
      <c r="AF593" s="118"/>
      <c r="AG593" s="118"/>
      <c r="AH593" s="79"/>
    </row>
    <row r="594" spans="7:34" ht="15">
      <c r="G594" s="285"/>
      <c r="H594" s="285"/>
      <c r="I594" s="285"/>
      <c r="J594" s="162"/>
      <c r="K594" s="124"/>
      <c r="L594" s="124"/>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79"/>
    </row>
    <row r="595" spans="7:34" ht="15">
      <c r="G595" s="285"/>
      <c r="H595" s="285"/>
      <c r="I595" s="285"/>
      <c r="J595" s="162"/>
      <c r="K595" s="124"/>
      <c r="L595" s="124"/>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79"/>
    </row>
    <row r="596" spans="7:34" ht="15">
      <c r="G596" s="285"/>
      <c r="H596" s="285"/>
      <c r="I596" s="285"/>
      <c r="J596" s="162"/>
      <c r="K596" s="124"/>
      <c r="L596" s="124"/>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79"/>
    </row>
    <row r="597" spans="7:34" ht="15">
      <c r="G597" s="285"/>
      <c r="H597" s="285"/>
      <c r="I597" s="285"/>
      <c r="J597" s="162"/>
      <c r="K597" s="124"/>
      <c r="L597" s="124"/>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79"/>
    </row>
    <row r="598" spans="7:34" ht="15">
      <c r="G598" s="285"/>
      <c r="H598" s="285"/>
      <c r="I598" s="285"/>
      <c r="J598" s="162"/>
      <c r="K598" s="124"/>
      <c r="L598" s="124"/>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79"/>
    </row>
    <row r="599" spans="7:34" ht="15">
      <c r="G599" s="285"/>
      <c r="H599" s="285"/>
      <c r="I599" s="285"/>
      <c r="J599" s="162"/>
      <c r="K599" s="124"/>
      <c r="L599" s="124"/>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79"/>
    </row>
    <row r="600" spans="7:34" ht="15">
      <c r="G600" s="285"/>
      <c r="H600" s="285"/>
      <c r="I600" s="285"/>
      <c r="J600" s="162"/>
      <c r="K600" s="124"/>
      <c r="L600" s="124"/>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79"/>
    </row>
    <row r="601" spans="7:34" ht="15">
      <c r="G601" s="285"/>
      <c r="H601" s="285"/>
      <c r="I601" s="285"/>
      <c r="J601" s="162"/>
      <c r="K601" s="124"/>
      <c r="L601" s="124"/>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79"/>
    </row>
    <row r="602" spans="7:34" ht="15">
      <c r="G602" s="285"/>
      <c r="H602" s="285"/>
      <c r="I602" s="285"/>
      <c r="J602" s="162"/>
      <c r="K602" s="124"/>
      <c r="L602" s="287"/>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79"/>
    </row>
    <row r="603" spans="7:34" ht="15">
      <c r="G603" s="285"/>
      <c r="H603" s="285"/>
      <c r="I603" s="285"/>
      <c r="J603" s="162"/>
      <c r="K603" s="124"/>
      <c r="L603" s="287"/>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79"/>
    </row>
    <row r="604" spans="7:34" ht="15">
      <c r="G604" s="285"/>
      <c r="H604" s="285"/>
      <c r="I604" s="285"/>
      <c r="J604" s="162"/>
      <c r="K604" s="124"/>
      <c r="L604" s="124"/>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79"/>
    </row>
    <row r="605" spans="7:34" ht="15">
      <c r="G605" s="285"/>
      <c r="H605" s="285"/>
      <c r="I605" s="285"/>
      <c r="J605" s="162"/>
      <c r="K605" s="124"/>
      <c r="L605" s="124"/>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79"/>
    </row>
    <row r="606" spans="7:34" ht="15">
      <c r="G606" s="285"/>
      <c r="H606" s="285"/>
      <c r="I606" s="285"/>
      <c r="J606" s="162"/>
      <c r="K606" s="124"/>
      <c r="L606" s="124"/>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79"/>
    </row>
    <row r="607" spans="7:34" ht="15">
      <c r="G607" s="285"/>
      <c r="H607" s="285"/>
      <c r="I607" s="285"/>
      <c r="J607" s="162"/>
      <c r="K607" s="124"/>
      <c r="L607" s="124"/>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79"/>
    </row>
    <row r="608" spans="7:34" ht="15">
      <c r="G608" s="285"/>
      <c r="H608" s="285"/>
      <c r="I608" s="285"/>
      <c r="J608" s="162"/>
      <c r="K608" s="124"/>
      <c r="L608" s="124"/>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79"/>
    </row>
    <row r="609" spans="7:34" ht="15">
      <c r="G609" s="285"/>
      <c r="H609" s="285"/>
      <c r="I609" s="285"/>
      <c r="J609" s="162"/>
      <c r="K609" s="124"/>
      <c r="L609" s="124"/>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79"/>
    </row>
    <row r="610" spans="7:34" ht="15">
      <c r="G610" s="285"/>
      <c r="H610" s="285"/>
      <c r="I610" s="285"/>
      <c r="J610" s="162"/>
      <c r="K610" s="124"/>
      <c r="L610" s="124"/>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79"/>
    </row>
    <row r="611" spans="7:34" ht="15">
      <c r="G611" s="285"/>
      <c r="H611" s="285"/>
      <c r="I611" s="285"/>
      <c r="J611" s="162"/>
      <c r="K611" s="124"/>
      <c r="L611" s="124"/>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79"/>
    </row>
    <row r="612" spans="7:34" ht="15">
      <c r="G612" s="285"/>
      <c r="H612" s="285"/>
      <c r="I612" s="285"/>
      <c r="J612" s="162"/>
      <c r="K612" s="124"/>
      <c r="L612" s="124"/>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79"/>
    </row>
    <row r="613" spans="7:34" ht="15">
      <c r="G613" s="285"/>
      <c r="H613" s="285"/>
      <c r="I613" s="285"/>
      <c r="J613" s="162"/>
      <c r="K613" s="124"/>
      <c r="L613" s="124"/>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79"/>
    </row>
    <row r="614" spans="7:34" ht="15">
      <c r="G614" s="285"/>
      <c r="H614" s="285"/>
      <c r="I614" s="285"/>
      <c r="J614" s="79"/>
      <c r="K614" s="79"/>
      <c r="L614" s="124"/>
      <c r="M614" s="124"/>
      <c r="N614" s="124"/>
      <c r="O614" s="124"/>
      <c r="P614" s="124"/>
      <c r="Q614" s="124"/>
      <c r="R614" s="124"/>
      <c r="S614" s="124"/>
      <c r="T614" s="124"/>
      <c r="U614" s="124"/>
      <c r="V614" s="124"/>
      <c r="W614" s="124"/>
      <c r="X614" s="124"/>
      <c r="Y614" s="124"/>
      <c r="Z614" s="124"/>
      <c r="AA614" s="124"/>
      <c r="AB614" s="124"/>
      <c r="AC614" s="124"/>
      <c r="AD614" s="124"/>
      <c r="AE614" s="124"/>
      <c r="AF614" s="79"/>
      <c r="AG614" s="79"/>
      <c r="AH614" s="79"/>
    </row>
    <row r="615" spans="7:34" ht="15.75">
      <c r="G615" s="285"/>
      <c r="H615" s="285"/>
      <c r="I615" s="285"/>
      <c r="J615" s="79"/>
      <c r="K615" s="79"/>
      <c r="L615" s="124"/>
      <c r="M615" s="286"/>
      <c r="N615" s="286"/>
      <c r="O615" s="286"/>
      <c r="P615" s="286"/>
      <c r="Q615" s="286"/>
      <c r="R615" s="286"/>
      <c r="S615" s="286"/>
      <c r="T615" s="286"/>
      <c r="U615" s="286"/>
      <c r="V615" s="286"/>
      <c r="W615" s="286"/>
      <c r="X615" s="286"/>
      <c r="Y615" s="286"/>
      <c r="Z615" s="286"/>
      <c r="AA615" s="286"/>
      <c r="AB615" s="286"/>
      <c r="AC615" s="286"/>
      <c r="AD615" s="286"/>
      <c r="AE615" s="286"/>
      <c r="AF615" s="118"/>
      <c r="AG615" s="118"/>
      <c r="AH615" s="79"/>
    </row>
    <row r="616" spans="7:34" ht="15">
      <c r="G616" s="285"/>
      <c r="H616" s="285"/>
      <c r="I616" s="285"/>
      <c r="J616" s="162"/>
      <c r="K616" s="124"/>
      <c r="L616" s="124"/>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79"/>
    </row>
    <row r="617" spans="7:34" ht="15">
      <c r="G617" s="285"/>
      <c r="H617" s="285"/>
      <c r="I617" s="285"/>
      <c r="J617" s="162"/>
      <c r="K617" s="124"/>
      <c r="L617" s="124"/>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79"/>
    </row>
    <row r="618" spans="7:34" ht="15">
      <c r="G618" s="285"/>
      <c r="H618" s="285"/>
      <c r="I618" s="285"/>
      <c r="J618" s="162"/>
      <c r="K618" s="124"/>
      <c r="L618" s="124"/>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79"/>
    </row>
    <row r="619" spans="7:34" ht="15">
      <c r="G619" s="285"/>
      <c r="H619" s="285"/>
      <c r="I619" s="285"/>
      <c r="J619" s="162"/>
      <c r="K619" s="124"/>
      <c r="L619" s="124"/>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79"/>
    </row>
    <row r="620" spans="7:34" ht="15">
      <c r="G620" s="285"/>
      <c r="H620" s="285"/>
      <c r="I620" s="285"/>
      <c r="J620" s="162"/>
      <c r="K620" s="124"/>
      <c r="L620" s="124"/>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79"/>
    </row>
    <row r="621" spans="7:34" ht="15">
      <c r="G621" s="285"/>
      <c r="H621" s="285"/>
      <c r="I621" s="285"/>
      <c r="J621" s="162"/>
      <c r="K621" s="124"/>
      <c r="L621" s="124"/>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79"/>
    </row>
    <row r="622" spans="7:34" ht="15">
      <c r="G622" s="285"/>
      <c r="H622" s="285"/>
      <c r="I622" s="285"/>
      <c r="J622" s="162"/>
      <c r="K622" s="124"/>
      <c r="L622" s="124"/>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79"/>
    </row>
    <row r="623" spans="7:34" ht="15">
      <c r="G623" s="285"/>
      <c r="H623" s="285"/>
      <c r="I623" s="285"/>
      <c r="J623" s="162"/>
      <c r="K623" s="124"/>
      <c r="L623" s="124"/>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79"/>
    </row>
    <row r="624" spans="7:34" ht="15">
      <c r="G624" s="285"/>
      <c r="H624" s="285"/>
      <c r="I624" s="285"/>
      <c r="J624" s="162"/>
      <c r="K624" s="124"/>
      <c r="L624" s="287"/>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79"/>
    </row>
    <row r="625" spans="7:34" ht="15">
      <c r="G625" s="285"/>
      <c r="H625" s="285"/>
      <c r="I625" s="285"/>
      <c r="J625" s="162"/>
      <c r="K625" s="124"/>
      <c r="L625" s="287"/>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79"/>
    </row>
    <row r="626" spans="7:34" ht="15">
      <c r="G626" s="285"/>
      <c r="H626" s="285"/>
      <c r="I626" s="285"/>
      <c r="J626" s="162"/>
      <c r="K626" s="124"/>
      <c r="L626" s="124"/>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79"/>
    </row>
    <row r="627" spans="7:34" ht="15">
      <c r="G627" s="285"/>
      <c r="H627" s="285"/>
      <c r="I627" s="285"/>
      <c r="J627" s="162"/>
      <c r="K627" s="124"/>
      <c r="L627" s="124"/>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79"/>
    </row>
    <row r="628" spans="7:34" ht="15">
      <c r="G628" s="285"/>
      <c r="H628" s="285"/>
      <c r="I628" s="285"/>
      <c r="J628" s="162"/>
      <c r="K628" s="124"/>
      <c r="L628" s="124"/>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79"/>
    </row>
    <row r="629" spans="7:34" ht="15">
      <c r="G629" s="285"/>
      <c r="H629" s="285"/>
      <c r="I629" s="285"/>
      <c r="J629" s="162"/>
      <c r="K629" s="124"/>
      <c r="L629" s="124"/>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79"/>
    </row>
    <row r="630" spans="7:34" ht="15">
      <c r="G630" s="285"/>
      <c r="H630" s="285"/>
      <c r="I630" s="285"/>
      <c r="J630" s="162"/>
      <c r="K630" s="124"/>
      <c r="L630" s="124"/>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79"/>
    </row>
    <row r="631" spans="7:34" ht="15">
      <c r="G631" s="285"/>
      <c r="H631" s="285"/>
      <c r="I631" s="285"/>
      <c r="J631" s="162"/>
      <c r="K631" s="124"/>
      <c r="L631" s="124"/>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79"/>
    </row>
    <row r="632" spans="7:34" ht="15">
      <c r="G632" s="285"/>
      <c r="H632" s="285"/>
      <c r="I632" s="285"/>
      <c r="J632" s="162"/>
      <c r="K632" s="124"/>
      <c r="L632" s="124"/>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79"/>
    </row>
    <row r="633" spans="7:34" ht="15">
      <c r="G633" s="285"/>
      <c r="H633" s="285"/>
      <c r="I633" s="285"/>
      <c r="J633" s="162"/>
      <c r="K633" s="124"/>
      <c r="L633" s="124"/>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79"/>
    </row>
    <row r="634" spans="7:34" ht="15">
      <c r="G634" s="285"/>
      <c r="H634" s="285"/>
      <c r="I634" s="285"/>
      <c r="J634" s="162"/>
      <c r="K634" s="124"/>
      <c r="L634" s="124"/>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79"/>
    </row>
    <row r="635" spans="7:34" ht="15">
      <c r="G635" s="285"/>
      <c r="H635" s="285"/>
      <c r="I635" s="285"/>
      <c r="J635" s="162"/>
      <c r="K635" s="124"/>
      <c r="L635" s="124"/>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79"/>
    </row>
    <row r="636" spans="7:34" ht="15">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row>
    <row r="637" spans="7:34" ht="15">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row>
    <row r="638" spans="7:34" ht="15">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row>
    <row r="639" spans="7:34" ht="15">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row>
    <row r="640" spans="7:34" ht="15">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row>
    <row r="641" spans="7:34" ht="15">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row>
    <row r="642" spans="7:34" ht="15">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row>
    <row r="643" spans="7:34" ht="15">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row>
    <row r="644" spans="7:34" ht="15">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row>
    <row r="645" spans="7:34" ht="15">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row>
    <row r="646" spans="7:34" ht="15">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row>
    <row r="647" spans="7:34" ht="15">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row>
    <row r="648" spans="7:34" ht="15">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row>
    <row r="649" spans="7:34" ht="15">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row>
    <row r="650" spans="7:34" ht="15">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row>
  </sheetData>
  <sheetProtection formatCells="0"/>
  <dataValidations count="1">
    <dataValidation type="list" allowBlank="1" showInputMessage="1" showErrorMessage="1" sqref="A7">
      <formula1>$B$5:$B$17</formula1>
    </dataValidation>
  </dataValidations>
  <printOptions/>
  <pageMargins left="0.7" right="0.7" top="0.75" bottom="0.75" header="0.3" footer="0.3"/>
  <pageSetup horizontalDpi="1200" verticalDpi="1200" orientation="portrait" scale="89" r:id="rId3"/>
  <drawing r:id="rId2"/>
  <legacyDrawing r:id="rId1"/>
  <mc:AlternateContent xmlns:mc="http://schemas.openxmlformats.org/markup-compatibility/2006">
    <mc:Choice Requires="x14">
      <controls>
        <mc:AlternateContent>
          <mc:Choice Requires="x14">
            <control xmlns:r="http://schemas.openxmlformats.org/officeDocument/2006/relationships" shapeId="22541" r:id="rId16" name="Button 13">
              <controlPr defaultSize="0" print="0" autoFill="0" autoPict="0" macro="[0]!inserttext">
                <anchor moveWithCells="1" sizeWithCells="1">
                  <from>
                    <xdr:col>2</xdr:col>
                    <xdr:colOff>371475</xdr:colOff>
                    <xdr:row>9</xdr:row>
                    <xdr:rowOff>104775</xdr:rowOff>
                  </from>
                  <to>
                    <xdr:col>3</xdr:col>
                    <xdr:colOff>1381125</xdr:colOff>
                    <xdr:row>9</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AH650"/>
  <sheetViews>
    <sheetView view="pageBreakPreview" zoomScale="70" zoomScaleSheetLayoutView="70" workbookViewId="0" topLeftCell="A1">
      <selection activeCell="A14" sqref="A14"/>
    </sheetView>
  </sheetViews>
  <sheetFormatPr defaultColWidth="8.8984375" defaultRowHeight="15"/>
  <cols>
    <col min="1" max="1" width="100.69921875" style="68" customWidth="1"/>
    <col min="2" max="2" width="13.796875" style="68" bestFit="1" customWidth="1"/>
    <col min="3" max="3" width="5.69921875" style="68" customWidth="1"/>
    <col min="4" max="4" width="30.69921875" style="68" customWidth="1"/>
    <col min="5" max="5" width="8.69921875" style="68" customWidth="1"/>
    <col min="6" max="6" width="4.69921875" style="68" customWidth="1"/>
    <col min="7" max="7" width="12.796875" style="68" customWidth="1"/>
    <col min="8" max="9" width="8.8984375" style="68" customWidth="1"/>
    <col min="10" max="10" width="52.19921875" style="68" customWidth="1"/>
    <col min="11" max="33" width="8.8984375" style="68" customWidth="1"/>
    <col min="34" max="16384" width="8.8984375" style="68" customWidth="1"/>
  </cols>
  <sheetData>
    <row r="1" ht="15"/>
    <row r="2" spans="2:6" ht="15">
      <c r="B2" s="339"/>
      <c r="C2" s="339"/>
      <c r="E2" s="339"/>
      <c r="F2" s="339"/>
    </row>
    <row r="3" spans="2:6" ht="15">
      <c r="B3" s="339"/>
      <c r="C3" s="339"/>
      <c r="E3" s="339"/>
      <c r="F3" s="339"/>
    </row>
    <row r="4" spans="1:34" ht="15.75">
      <c r="A4" s="293" t="s">
        <v>24</v>
      </c>
      <c r="B4" s="406" t="s">
        <v>207</v>
      </c>
      <c r="C4" s="339"/>
      <c r="E4" s="339"/>
      <c r="F4" s="339"/>
      <c r="G4" s="285"/>
      <c r="H4" s="285"/>
      <c r="I4" s="285"/>
      <c r="J4" s="162"/>
      <c r="K4" s="124"/>
      <c r="L4" s="124"/>
      <c r="M4" s="118"/>
      <c r="N4" s="118"/>
      <c r="O4" s="118"/>
      <c r="P4" s="118"/>
      <c r="Q4" s="118"/>
      <c r="R4" s="118"/>
      <c r="S4" s="118"/>
      <c r="T4" s="118"/>
      <c r="U4" s="118"/>
      <c r="V4" s="118"/>
      <c r="W4" s="118"/>
      <c r="X4" s="118"/>
      <c r="Y4" s="118"/>
      <c r="Z4" s="118"/>
      <c r="AA4" s="118"/>
      <c r="AB4" s="118"/>
      <c r="AC4" s="118"/>
      <c r="AD4" s="118"/>
      <c r="AE4" s="118"/>
      <c r="AF4" s="118"/>
      <c r="AG4" s="118"/>
      <c r="AH4" s="79"/>
    </row>
    <row r="5" spans="2:34" ht="15.75">
      <c r="B5" s="407" t="s">
        <v>196</v>
      </c>
      <c r="C5" s="339"/>
      <c r="E5" s="339"/>
      <c r="F5" s="339"/>
      <c r="G5" s="285"/>
      <c r="H5" s="285"/>
      <c r="I5" s="285"/>
      <c r="J5" s="162"/>
      <c r="K5" s="124"/>
      <c r="L5" s="124"/>
      <c r="M5" s="118"/>
      <c r="N5" s="118"/>
      <c r="O5" s="118"/>
      <c r="P5" s="118"/>
      <c r="Q5" s="118"/>
      <c r="R5" s="118"/>
      <c r="S5" s="118"/>
      <c r="T5" s="118"/>
      <c r="U5" s="118"/>
      <c r="V5" s="118"/>
      <c r="W5" s="118"/>
      <c r="X5" s="118"/>
      <c r="Y5" s="118"/>
      <c r="Z5" s="118"/>
      <c r="AA5" s="118"/>
      <c r="AB5" s="118"/>
      <c r="AC5" s="118"/>
      <c r="AD5" s="118"/>
      <c r="AE5" s="118"/>
      <c r="AF5" s="118"/>
      <c r="AG5" s="118"/>
      <c r="AH5" s="79"/>
    </row>
    <row r="6" spans="1:34" ht="15.75">
      <c r="A6" s="294" t="s">
        <v>209</v>
      </c>
      <c r="B6" s="408" t="s">
        <v>197</v>
      </c>
      <c r="C6" s="339"/>
      <c r="G6" s="285"/>
      <c r="H6" s="285"/>
      <c r="I6" s="285"/>
      <c r="J6" s="162"/>
      <c r="K6" s="124"/>
      <c r="L6" s="124"/>
      <c r="M6" s="118"/>
      <c r="N6" s="118"/>
      <c r="O6" s="118"/>
      <c r="P6" s="118"/>
      <c r="Q6" s="118"/>
      <c r="R6" s="118"/>
      <c r="S6" s="118"/>
      <c r="T6" s="118"/>
      <c r="U6" s="118"/>
      <c r="V6" s="118"/>
      <c r="W6" s="118"/>
      <c r="X6" s="118"/>
      <c r="Y6" s="118"/>
      <c r="Z6" s="118"/>
      <c r="AA6" s="118"/>
      <c r="AB6" s="118"/>
      <c r="AC6" s="118"/>
      <c r="AD6" s="118"/>
      <c r="AE6" s="118"/>
      <c r="AF6" s="118"/>
      <c r="AG6" s="118"/>
      <c r="AH6" s="79"/>
    </row>
    <row r="7" spans="1:34" ht="15.75">
      <c r="A7" s="294" t="s">
        <v>196</v>
      </c>
      <c r="B7" s="408" t="s">
        <v>198</v>
      </c>
      <c r="C7" s="339"/>
      <c r="G7" s="285"/>
      <c r="H7" s="285"/>
      <c r="I7" s="285"/>
      <c r="J7" s="162"/>
      <c r="K7" s="124"/>
      <c r="L7" s="124"/>
      <c r="M7" s="118"/>
      <c r="N7" s="118"/>
      <c r="O7" s="118"/>
      <c r="P7" s="118"/>
      <c r="Q7" s="118"/>
      <c r="R7" s="118"/>
      <c r="S7" s="118"/>
      <c r="T7" s="118"/>
      <c r="U7" s="118"/>
      <c r="V7" s="118"/>
      <c r="W7" s="118"/>
      <c r="X7" s="118"/>
      <c r="Y7" s="118"/>
      <c r="Z7" s="118"/>
      <c r="AA7" s="118"/>
      <c r="AB7" s="118"/>
      <c r="AC7" s="118"/>
      <c r="AD7" s="118"/>
      <c r="AE7" s="118"/>
      <c r="AF7" s="118"/>
      <c r="AG7" s="118"/>
      <c r="AH7" s="79"/>
    </row>
    <row r="8" spans="1:34" ht="15.75">
      <c r="A8" s="294" t="s">
        <v>89</v>
      </c>
      <c r="B8" s="408" t="s">
        <v>199</v>
      </c>
      <c r="C8" s="339"/>
      <c r="G8" s="285"/>
      <c r="H8" s="285"/>
      <c r="I8" s="285"/>
      <c r="J8" s="162"/>
      <c r="K8" s="124"/>
      <c r="L8" s="124"/>
      <c r="M8" s="118"/>
      <c r="N8" s="118"/>
      <c r="O8" s="118"/>
      <c r="P8" s="118"/>
      <c r="Q8" s="118"/>
      <c r="R8" s="118"/>
      <c r="S8" s="118"/>
      <c r="T8" s="118"/>
      <c r="U8" s="118"/>
      <c r="V8" s="118"/>
      <c r="W8" s="118"/>
      <c r="X8" s="118"/>
      <c r="Y8" s="118"/>
      <c r="Z8" s="118"/>
      <c r="AA8" s="118"/>
      <c r="AB8" s="118"/>
      <c r="AC8" s="118"/>
      <c r="AD8" s="118"/>
      <c r="AE8" s="118"/>
      <c r="AF8" s="118"/>
      <c r="AG8" s="118"/>
      <c r="AH8" s="79"/>
    </row>
    <row r="9" spans="2:34" ht="15" customHeight="1">
      <c r="B9" s="408" t="s">
        <v>200</v>
      </c>
      <c r="C9" s="339"/>
      <c r="G9" s="285"/>
      <c r="H9" s="285"/>
      <c r="I9" s="285"/>
      <c r="J9" s="162"/>
      <c r="K9" s="124"/>
      <c r="L9" s="124"/>
      <c r="M9" s="118"/>
      <c r="N9" s="118"/>
      <c r="O9" s="118"/>
      <c r="P9" s="118"/>
      <c r="Q9" s="118"/>
      <c r="R9" s="118"/>
      <c r="S9" s="118"/>
      <c r="T9" s="118"/>
      <c r="U9" s="118"/>
      <c r="V9" s="118"/>
      <c r="W9" s="118"/>
      <c r="X9" s="118"/>
      <c r="Y9" s="118"/>
      <c r="Z9" s="118"/>
      <c r="AA9" s="118"/>
      <c r="AB9" s="118"/>
      <c r="AC9" s="118"/>
      <c r="AD9" s="118"/>
      <c r="AE9" s="118"/>
      <c r="AF9" s="118"/>
      <c r="AG9" s="118"/>
      <c r="AH9" s="79"/>
    </row>
    <row r="10" spans="1:34" ht="45">
      <c r="A10" s="289" t="str">
        <f>CONCATENATE("The measured distribution uniformity (DU) of the sprinkler irrigation systems for the above area was ",'DU1'!I37," percent, compared to a standard of 75 percent which has been accepted as a reasonable level of performance by the irrigation industry and the American Society of Agricultural Engineers. The following observations were made:")</f>
        <v>The measured distribution uniformity (DU) of the sprinkler irrigation systems for the above area was 88 percent, compared to a standard of 75 percent which has been accepted as a reasonable level of performance by the irrigation industry and the American Society of Agricultural Engineers. The following observations were made:</v>
      </c>
      <c r="B10" s="409" t="s">
        <v>201</v>
      </c>
      <c r="G10" s="285"/>
      <c r="H10" s="285"/>
      <c r="I10" s="285"/>
      <c r="J10" s="162"/>
      <c r="K10" s="124"/>
      <c r="L10" s="124"/>
      <c r="M10" s="118"/>
      <c r="N10" s="118"/>
      <c r="O10" s="118"/>
      <c r="P10" s="118"/>
      <c r="Q10" s="118"/>
      <c r="R10" s="118"/>
      <c r="S10" s="118"/>
      <c r="T10" s="118"/>
      <c r="U10" s="118"/>
      <c r="V10" s="118"/>
      <c r="W10" s="118"/>
      <c r="X10" s="118"/>
      <c r="Y10" s="118"/>
      <c r="Z10" s="118"/>
      <c r="AA10" s="118"/>
      <c r="AB10" s="118"/>
      <c r="AC10" s="118"/>
      <c r="AD10" s="118"/>
      <c r="AE10" s="118"/>
      <c r="AF10" s="118"/>
      <c r="AG10" s="118"/>
      <c r="AH10" s="79"/>
    </row>
    <row r="11" spans="2:34" ht="15.75">
      <c r="B11" s="408" t="s">
        <v>202</v>
      </c>
      <c r="D11" s="294" t="str">
        <f>'O&amp;R'!B2</f>
        <v>Irrigation System</v>
      </c>
      <c r="G11" s="285"/>
      <c r="H11" s="285"/>
      <c r="I11" s="285"/>
      <c r="J11" s="162"/>
      <c r="K11" s="124"/>
      <c r="L11" s="287"/>
      <c r="M11" s="118"/>
      <c r="N11" s="118"/>
      <c r="O11" s="118"/>
      <c r="P11" s="118"/>
      <c r="Q11" s="118"/>
      <c r="R11" s="118"/>
      <c r="S11" s="118"/>
      <c r="T11" s="118"/>
      <c r="U11" s="118"/>
      <c r="V11" s="118"/>
      <c r="W11" s="118"/>
      <c r="X11" s="118"/>
      <c r="Y11" s="118"/>
      <c r="Z11" s="118"/>
      <c r="AA11" s="118"/>
      <c r="AB11" s="118"/>
      <c r="AC11" s="118"/>
      <c r="AD11" s="118"/>
      <c r="AE11" s="118"/>
      <c r="AF11" s="118"/>
      <c r="AG11" s="118"/>
      <c r="AH11" s="79"/>
    </row>
    <row r="12" spans="1:34" ht="15.75">
      <c r="A12" s="353"/>
      <c r="B12" s="408" t="s">
        <v>203</v>
      </c>
      <c r="D12" s="68" t="str">
        <f>'O&amp;R'!B3</f>
        <v>Low System Pressure</v>
      </c>
      <c r="E12" s="68" t="b">
        <v>0</v>
      </c>
      <c r="F12" s="339">
        <f>IF(E12=TRUE,1,0)</f>
        <v>0</v>
      </c>
      <c r="G12" s="352" t="str">
        <f>'O&amp;R'!D3</f>
        <v xml:space="preserve">Low System Pressure: Some areas of the system are under low pressure compared to the pressure required by the emitters. Low pressures lead to poor performance of emitters including uneven application of water and increased clogging. This reduces distribution uniformity and increases the water required by the system to adequately irrigate the crop.
     Recommendation 1: Split up set or run less sets at one time to increase pressure
     Recommendation 2: Replace drip tape with lower flow drip tape to reduce flow and increase pressure
     Recommendation 3: Increase the size of drip tape,  manifold, or mainline to reduce pressure loss
      </v>
      </c>
      <c r="I12" s="285"/>
      <c r="J12" s="162"/>
      <c r="K12" s="124"/>
      <c r="L12" s="287"/>
      <c r="M12" s="118"/>
      <c r="N12" s="118"/>
      <c r="O12" s="118"/>
      <c r="P12" s="118"/>
      <c r="Q12" s="118"/>
      <c r="R12" s="118"/>
      <c r="S12" s="118"/>
      <c r="T12" s="118"/>
      <c r="U12" s="118"/>
      <c r="V12" s="118"/>
      <c r="W12" s="118"/>
      <c r="X12" s="118"/>
      <c r="Y12" s="118"/>
      <c r="Z12" s="118"/>
      <c r="AA12" s="118"/>
      <c r="AB12" s="118"/>
      <c r="AC12" s="118"/>
      <c r="AD12" s="118"/>
      <c r="AE12" s="118"/>
      <c r="AF12" s="118"/>
      <c r="AG12" s="118"/>
      <c r="AH12" s="79"/>
    </row>
    <row r="13" spans="1:34" ht="15.75">
      <c r="A13" s="354"/>
      <c r="B13" s="408" t="s">
        <v>204</v>
      </c>
      <c r="D13" s="68" t="str">
        <f>'O&amp;R'!B4</f>
        <v>High System Pressure</v>
      </c>
      <c r="E13" s="68" t="b">
        <v>0</v>
      </c>
      <c r="F13" s="339">
        <f aca="true" t="shared" si="0" ref="F13:F25">IF(E13=TRUE,1,0)</f>
        <v>0</v>
      </c>
      <c r="G13" s="352" t="str">
        <f>'O&amp;R'!D4</f>
        <v xml:space="preserve">High System Pressure: Some areas of the system are under high pressure compared to the pressure recomended for the emitter. High pressures lead to poor performance of emitters including uneven application of water. This reduces distribution uniformity and increases the water required by the system to adequately irrigate the crop.
     Recommendation 1: Run more sets at one time to decrease pressure
     Recommendation 2: Replace drip tape with higher flow drip tape to increase flow and reduce pressure
</v>
      </c>
      <c r="H13" s="285"/>
      <c r="I13" s="285"/>
      <c r="J13" s="162"/>
      <c r="K13" s="124"/>
      <c r="L13" s="124"/>
      <c r="M13" s="118"/>
      <c r="N13" s="118"/>
      <c r="O13" s="118"/>
      <c r="P13" s="118"/>
      <c r="Q13" s="118"/>
      <c r="R13" s="118"/>
      <c r="S13" s="118"/>
      <c r="T13" s="118"/>
      <c r="U13" s="118"/>
      <c r="V13" s="118"/>
      <c r="W13" s="118"/>
      <c r="X13" s="118"/>
      <c r="Y13" s="118"/>
      <c r="Z13" s="118"/>
      <c r="AA13" s="118"/>
      <c r="AB13" s="118"/>
      <c r="AC13" s="118"/>
      <c r="AD13" s="118"/>
      <c r="AE13" s="118"/>
      <c r="AF13" s="118"/>
      <c r="AG13" s="118"/>
      <c r="AH13" s="79"/>
    </row>
    <row r="14" spans="1:34" ht="15.75">
      <c r="A14" s="353"/>
      <c r="B14" s="408" t="s">
        <v>205</v>
      </c>
      <c r="D14" s="68" t="str">
        <f>'O&amp;R'!B5</f>
        <v>Undersized Pipes</v>
      </c>
      <c r="E14" s="68" t="b">
        <v>0</v>
      </c>
      <c r="F14" s="339">
        <f t="shared" si="0"/>
        <v>0</v>
      </c>
      <c r="G14" s="352" t="str">
        <f>'O&amp;R'!D5</f>
        <v>Undersized Pipes: Some of the pipelines in the system are undersized leading to excessive pressure loss in the system. This leads to large differences in pressure at different emitters in the set which results in significantly different flow rates from the emitters. This reduces distribution uniformity and increases the water required by the system to adequately irrigate the crop.
     Recommendation 1: Replace drip tape with lower flow drip tape to decrease flow and improve pressure uniformity
     Recommendation 2: Replace the existing drip tape, manifold or mainline with larger diameter lines</v>
      </c>
      <c r="H14" s="285"/>
      <c r="I14" s="285"/>
      <c r="J14" s="162"/>
      <c r="K14" s="124"/>
      <c r="L14" s="124"/>
      <c r="M14" s="118"/>
      <c r="N14" s="118"/>
      <c r="O14" s="118"/>
      <c r="P14" s="118"/>
      <c r="Q14" s="118"/>
      <c r="R14" s="118"/>
      <c r="S14" s="118"/>
      <c r="T14" s="118"/>
      <c r="U14" s="118"/>
      <c r="V14" s="118"/>
      <c r="W14" s="118"/>
      <c r="X14" s="118"/>
      <c r="Y14" s="118"/>
      <c r="Z14" s="118"/>
      <c r="AA14" s="118"/>
      <c r="AB14" s="118"/>
      <c r="AC14" s="118"/>
      <c r="AD14" s="118"/>
      <c r="AE14" s="118"/>
      <c r="AF14" s="118"/>
      <c r="AG14" s="118"/>
      <c r="AH14" s="79"/>
    </row>
    <row r="15" spans="1:34" ht="15.75">
      <c r="A15" s="354"/>
      <c r="B15" s="410" t="s">
        <v>206</v>
      </c>
      <c r="D15" s="68" t="str">
        <f>'O&amp;R'!B6</f>
        <v>Varied Drip Tape Type</v>
      </c>
      <c r="E15" s="68" t="b">
        <v>0</v>
      </c>
      <c r="F15" s="339">
        <f t="shared" si="0"/>
        <v>0</v>
      </c>
      <c r="G15" s="352" t="str">
        <f>'O&amp;R'!D6</f>
        <v>Varied Nozzles: The system has several different drip tape sizes and types in similar areas. Different types of drip tape provide different irrigation application rates. This reduces distribution uniformity and increases the water required by the system to adequately irrigate the crop.
     Recommendation 1: Change all drip tape in the same area to the same drip tape size and type.</v>
      </c>
      <c r="H15" s="285"/>
      <c r="I15" s="285"/>
      <c r="J15" s="162"/>
      <c r="K15" s="124"/>
      <c r="L15" s="124"/>
      <c r="M15" s="118"/>
      <c r="N15" s="118"/>
      <c r="O15" s="118"/>
      <c r="P15" s="118"/>
      <c r="Q15" s="118"/>
      <c r="R15" s="118"/>
      <c r="S15" s="118"/>
      <c r="T15" s="118"/>
      <c r="U15" s="118"/>
      <c r="V15" s="118"/>
      <c r="W15" s="118"/>
      <c r="X15" s="118"/>
      <c r="Y15" s="118"/>
      <c r="Z15" s="118"/>
      <c r="AA15" s="118"/>
      <c r="AB15" s="118"/>
      <c r="AC15" s="118"/>
      <c r="AD15" s="118"/>
      <c r="AE15" s="118"/>
      <c r="AF15" s="118"/>
      <c r="AG15" s="118"/>
      <c r="AH15" s="79"/>
    </row>
    <row r="16" spans="1:34" ht="15">
      <c r="A16" s="353"/>
      <c r="D16" s="68" t="str">
        <f>'O&amp;R'!B7</f>
        <v>Emitter Clogging</v>
      </c>
      <c r="E16" s="68" t="b">
        <v>0</v>
      </c>
      <c r="F16" s="339">
        <f t="shared" si="0"/>
        <v>0</v>
      </c>
      <c r="G16" s="352" t="str">
        <f>'O&amp;R'!D7</f>
        <v>Emitter Clogging: Some of the emitters in the system are clogged and providing little to no water. Clogged emitters provide different irrigation application rates and may leave some plants without adequate water. This reduces distribution uniformity and increases the water required by the system to adequately irrigate the crop. It may also lead to the loss of some plants.
     Recommendation 1: Replace all clogged drip tape with new drip tape. 
     Recommendation 2: Inject a cleaning agent into the system based on the type of clogging occuring</v>
      </c>
      <c r="H16" s="285"/>
      <c r="I16" s="285"/>
      <c r="J16" s="162"/>
      <c r="K16" s="124"/>
      <c r="L16" s="124"/>
      <c r="M16" s="118"/>
      <c r="N16" s="118"/>
      <c r="O16" s="118"/>
      <c r="P16" s="118"/>
      <c r="Q16" s="118"/>
      <c r="R16" s="118"/>
      <c r="S16" s="118"/>
      <c r="T16" s="118"/>
      <c r="U16" s="118"/>
      <c r="V16" s="118"/>
      <c r="W16" s="118"/>
      <c r="X16" s="118"/>
      <c r="Y16" s="118"/>
      <c r="Z16" s="118"/>
      <c r="AA16" s="118"/>
      <c r="AB16" s="118"/>
      <c r="AC16" s="118"/>
      <c r="AD16" s="118"/>
      <c r="AE16" s="118"/>
      <c r="AF16" s="118"/>
      <c r="AG16" s="118"/>
      <c r="AH16" s="79"/>
    </row>
    <row r="17" spans="1:34" ht="15">
      <c r="A17" s="354"/>
      <c r="D17" s="68">
        <f>'O&amp;R'!B8</f>
        <v>0</v>
      </c>
      <c r="E17" s="68" t="b">
        <v>0</v>
      </c>
      <c r="F17" s="339">
        <f t="shared" si="0"/>
        <v>0</v>
      </c>
      <c r="G17" s="352">
        <f>'O&amp;R'!D8</f>
        <v>0</v>
      </c>
      <c r="H17" s="285"/>
      <c r="I17" s="285"/>
      <c r="J17" s="162"/>
      <c r="K17" s="124"/>
      <c r="L17" s="124"/>
      <c r="M17" s="118"/>
      <c r="N17" s="118"/>
      <c r="O17" s="118"/>
      <c r="P17" s="118"/>
      <c r="Q17" s="118"/>
      <c r="R17" s="118"/>
      <c r="S17" s="118"/>
      <c r="T17" s="118"/>
      <c r="U17" s="118"/>
      <c r="V17" s="118"/>
      <c r="W17" s="118"/>
      <c r="X17" s="118"/>
      <c r="Y17" s="118"/>
      <c r="Z17" s="118"/>
      <c r="AA17" s="118"/>
      <c r="AB17" s="118"/>
      <c r="AC17" s="118"/>
      <c r="AD17" s="118"/>
      <c r="AE17" s="118"/>
      <c r="AF17" s="118"/>
      <c r="AG17" s="118"/>
      <c r="AH17" s="79"/>
    </row>
    <row r="18" spans="1:34" ht="15">
      <c r="A18" s="354"/>
      <c r="D18" s="68">
        <f>'O&amp;R'!B9</f>
        <v>0</v>
      </c>
      <c r="E18" s="68" t="b">
        <v>0</v>
      </c>
      <c r="F18" s="339">
        <f t="shared" si="0"/>
        <v>0</v>
      </c>
      <c r="G18" s="352">
        <f>'O&amp;R'!D9</f>
        <v>0</v>
      </c>
      <c r="H18" s="285"/>
      <c r="I18" s="285"/>
      <c r="J18" s="162"/>
      <c r="K18" s="124"/>
      <c r="L18" s="124"/>
      <c r="M18" s="118"/>
      <c r="N18" s="118"/>
      <c r="O18" s="118"/>
      <c r="P18" s="118"/>
      <c r="Q18" s="118"/>
      <c r="R18" s="118"/>
      <c r="S18" s="118"/>
      <c r="T18" s="118"/>
      <c r="U18" s="118"/>
      <c r="V18" s="118"/>
      <c r="W18" s="118"/>
      <c r="X18" s="118"/>
      <c r="Y18" s="118"/>
      <c r="Z18" s="118"/>
      <c r="AA18" s="118"/>
      <c r="AB18" s="118"/>
      <c r="AC18" s="118"/>
      <c r="AD18" s="118"/>
      <c r="AE18" s="118"/>
      <c r="AF18" s="118"/>
      <c r="AG18" s="118"/>
      <c r="AH18" s="79"/>
    </row>
    <row r="19" spans="1:34" ht="15">
      <c r="A19" s="354"/>
      <c r="B19" s="290"/>
      <c r="C19" s="290"/>
      <c r="D19" s="68">
        <f>'O&amp;R'!B10</f>
        <v>0</v>
      </c>
      <c r="E19" s="290" t="b">
        <v>0</v>
      </c>
      <c r="F19" s="339">
        <f t="shared" si="0"/>
        <v>0</v>
      </c>
      <c r="G19" s="352">
        <f>'O&amp;R'!D10</f>
        <v>0</v>
      </c>
      <c r="H19" s="285"/>
      <c r="I19" s="285"/>
      <c r="J19" s="162"/>
      <c r="K19" s="124"/>
      <c r="L19" s="124"/>
      <c r="M19" s="118"/>
      <c r="N19" s="118"/>
      <c r="O19" s="118"/>
      <c r="P19" s="118"/>
      <c r="Q19" s="118"/>
      <c r="R19" s="118"/>
      <c r="S19" s="118"/>
      <c r="T19" s="118"/>
      <c r="U19" s="118"/>
      <c r="V19" s="118"/>
      <c r="W19" s="118"/>
      <c r="X19" s="118"/>
      <c r="Y19" s="118"/>
      <c r="Z19" s="118"/>
      <c r="AA19" s="118"/>
      <c r="AB19" s="118"/>
      <c r="AC19" s="118"/>
      <c r="AD19" s="118"/>
      <c r="AE19" s="118"/>
      <c r="AF19" s="118"/>
      <c r="AG19" s="118"/>
      <c r="AH19" s="79"/>
    </row>
    <row r="20" spans="1:34" ht="15">
      <c r="A20" s="354"/>
      <c r="B20" s="290"/>
      <c r="C20" s="290"/>
      <c r="E20" s="290"/>
      <c r="F20" s="339"/>
      <c r="G20" s="352"/>
      <c r="H20" s="285"/>
      <c r="I20" s="285"/>
      <c r="J20" s="162"/>
      <c r="K20" s="124"/>
      <c r="L20" s="124"/>
      <c r="M20" s="118"/>
      <c r="N20" s="118"/>
      <c r="O20" s="118"/>
      <c r="P20" s="118"/>
      <c r="Q20" s="118"/>
      <c r="R20" s="118"/>
      <c r="S20" s="118"/>
      <c r="T20" s="118"/>
      <c r="U20" s="118"/>
      <c r="V20" s="118"/>
      <c r="W20" s="118"/>
      <c r="X20" s="118"/>
      <c r="Y20" s="118"/>
      <c r="Z20" s="118"/>
      <c r="AA20" s="118"/>
      <c r="AB20" s="118"/>
      <c r="AC20" s="118"/>
      <c r="AD20" s="118"/>
      <c r="AE20" s="118"/>
      <c r="AF20" s="118"/>
      <c r="AG20" s="118"/>
      <c r="AH20" s="79"/>
    </row>
    <row r="21" spans="1:34" ht="15.75">
      <c r="A21" s="354"/>
      <c r="D21" s="294" t="str">
        <f>'O&amp;R'!B12</f>
        <v>Irrigation Scheduling</v>
      </c>
      <c r="F21" s="339"/>
      <c r="G21" s="352"/>
      <c r="H21" s="285"/>
      <c r="I21" s="285"/>
      <c r="J21" s="79"/>
      <c r="K21" s="79"/>
      <c r="L21" s="124"/>
      <c r="M21" s="286"/>
      <c r="N21" s="286"/>
      <c r="O21" s="286"/>
      <c r="P21" s="286"/>
      <c r="Q21" s="286"/>
      <c r="R21" s="286"/>
      <c r="S21" s="286"/>
      <c r="T21" s="286"/>
      <c r="U21" s="286"/>
      <c r="V21" s="286"/>
      <c r="W21" s="286"/>
      <c r="X21" s="286"/>
      <c r="Y21" s="286"/>
      <c r="Z21" s="286"/>
      <c r="AA21" s="286"/>
      <c r="AB21" s="286"/>
      <c r="AC21" s="286"/>
      <c r="AD21" s="286"/>
      <c r="AE21" s="286"/>
      <c r="AF21" s="118"/>
      <c r="AG21" s="118"/>
      <c r="AH21" s="79"/>
    </row>
    <row r="22" spans="1:34" ht="15">
      <c r="A22" s="354"/>
      <c r="D22" s="68" t="str">
        <f>'O&amp;R'!B13</f>
        <v>low water</v>
      </c>
      <c r="E22" s="68" t="b">
        <v>0</v>
      </c>
      <c r="F22" s="339">
        <f t="shared" si="0"/>
        <v>0</v>
      </c>
      <c r="G22" s="352" t="str">
        <f>'O&amp;R'!D13</f>
        <v>Irrigation application is insufficient for plant demands, see scheduling sheet</v>
      </c>
      <c r="H22" s="285"/>
      <c r="I22" s="285"/>
      <c r="J22" s="162"/>
      <c r="K22" s="124"/>
      <c r="L22" s="124"/>
      <c r="M22" s="118"/>
      <c r="N22" s="118"/>
      <c r="O22" s="118"/>
      <c r="P22" s="118"/>
      <c r="Q22" s="118"/>
      <c r="R22" s="118"/>
      <c r="S22" s="118"/>
      <c r="T22" s="118"/>
      <c r="U22" s="118"/>
      <c r="V22" s="118"/>
      <c r="W22" s="118"/>
      <c r="X22" s="118"/>
      <c r="Y22" s="118"/>
      <c r="Z22" s="118"/>
      <c r="AA22" s="118"/>
      <c r="AB22" s="118"/>
      <c r="AC22" s="118"/>
      <c r="AD22" s="118"/>
      <c r="AE22" s="118"/>
      <c r="AF22" s="118"/>
      <c r="AG22" s="118"/>
      <c r="AH22" s="79"/>
    </row>
    <row r="23" spans="1:34" ht="15">
      <c r="A23" s="354"/>
      <c r="D23" s="68" t="str">
        <f>'O&amp;R'!B14</f>
        <v>poor timing</v>
      </c>
      <c r="E23" s="68" t="b">
        <v>0</v>
      </c>
      <c r="F23" s="339">
        <f t="shared" si="0"/>
        <v>0</v>
      </c>
      <c r="G23" s="352" t="str">
        <f>'O&amp;R'!D14</f>
        <v>Irrigation schedule does not match soil capacity, see scheduling sheet</v>
      </c>
      <c r="H23" s="285"/>
      <c r="I23" s="285"/>
      <c r="J23" s="162"/>
      <c r="K23" s="124"/>
      <c r="L23" s="124"/>
      <c r="M23" s="118"/>
      <c r="N23" s="118"/>
      <c r="O23" s="118"/>
      <c r="P23" s="118"/>
      <c r="Q23" s="118"/>
      <c r="R23" s="118"/>
      <c r="S23" s="118"/>
      <c r="T23" s="118"/>
      <c r="U23" s="118"/>
      <c r="V23" s="118"/>
      <c r="W23" s="118"/>
      <c r="X23" s="118"/>
      <c r="Y23" s="118"/>
      <c r="Z23" s="118"/>
      <c r="AA23" s="118"/>
      <c r="AB23" s="118"/>
      <c r="AC23" s="118"/>
      <c r="AD23" s="118"/>
      <c r="AE23" s="118"/>
      <c r="AF23" s="118"/>
      <c r="AG23" s="118"/>
      <c r="AH23" s="79"/>
    </row>
    <row r="24" spans="1:34" ht="15">
      <c r="A24" s="354"/>
      <c r="D24" s="68" t="str">
        <f>'O&amp;R'!B15</f>
        <v>poor schedule</v>
      </c>
      <c r="E24" s="68" t="b">
        <v>0</v>
      </c>
      <c r="F24" s="339">
        <f t="shared" si="0"/>
        <v>0</v>
      </c>
      <c r="G24" s="352" t="str">
        <f>'O&amp;R'!D15</f>
        <v>Irrigation schedule does not match plant demands, see scheduling sheet</v>
      </c>
      <c r="H24" s="285"/>
      <c r="I24" s="285"/>
      <c r="J24" s="162"/>
      <c r="K24" s="124"/>
      <c r="L24" s="124"/>
      <c r="M24" s="118"/>
      <c r="N24" s="118"/>
      <c r="O24" s="118"/>
      <c r="P24" s="118"/>
      <c r="Q24" s="118"/>
      <c r="R24" s="118"/>
      <c r="S24" s="118"/>
      <c r="T24" s="118"/>
      <c r="U24" s="118"/>
      <c r="V24" s="118"/>
      <c r="W24" s="118"/>
      <c r="X24" s="118"/>
      <c r="Y24" s="118"/>
      <c r="Z24" s="118"/>
      <c r="AA24" s="118"/>
      <c r="AB24" s="118"/>
      <c r="AC24" s="118"/>
      <c r="AD24" s="118"/>
      <c r="AE24" s="118"/>
      <c r="AF24" s="118"/>
      <c r="AG24" s="118"/>
      <c r="AH24" s="79"/>
    </row>
    <row r="25" spans="1:34" ht="15">
      <c r="A25" s="354"/>
      <c r="D25" s="68" t="str">
        <f>'O&amp;R'!B16</f>
        <v>over irrigation</v>
      </c>
      <c r="E25" s="68" t="b">
        <v>0</v>
      </c>
      <c r="F25" s="339">
        <f t="shared" si="0"/>
        <v>0</v>
      </c>
      <c r="G25" s="352" t="str">
        <f>'O&amp;R'!D16</f>
        <v>Irrigation application is excessive leading to wasted water, see scheduling sheet</v>
      </c>
      <c r="H25" s="285"/>
      <c r="I25" s="285"/>
      <c r="J25" s="162"/>
      <c r="K25" s="124"/>
      <c r="L25" s="124"/>
      <c r="M25" s="118"/>
      <c r="N25" s="118"/>
      <c r="O25" s="118"/>
      <c r="P25" s="118"/>
      <c r="Q25" s="118"/>
      <c r="R25" s="118"/>
      <c r="S25" s="118"/>
      <c r="T25" s="118"/>
      <c r="U25" s="118"/>
      <c r="V25" s="118"/>
      <c r="W25" s="118"/>
      <c r="X25" s="118"/>
      <c r="Y25" s="118"/>
      <c r="Z25" s="118"/>
      <c r="AA25" s="118"/>
      <c r="AB25" s="118"/>
      <c r="AC25" s="118"/>
      <c r="AD25" s="118"/>
      <c r="AE25" s="118"/>
      <c r="AF25" s="118"/>
      <c r="AG25" s="118"/>
      <c r="AH25" s="79"/>
    </row>
    <row r="26" spans="1:34" ht="15">
      <c r="A26" s="354"/>
      <c r="G26" s="285"/>
      <c r="H26" s="285"/>
      <c r="I26" s="285"/>
      <c r="J26" s="162"/>
      <c r="K26" s="124"/>
      <c r="L26" s="124"/>
      <c r="M26" s="118"/>
      <c r="N26" s="118"/>
      <c r="O26" s="118"/>
      <c r="P26" s="118"/>
      <c r="Q26" s="118"/>
      <c r="R26" s="118"/>
      <c r="S26" s="118"/>
      <c r="T26" s="118"/>
      <c r="U26" s="118"/>
      <c r="V26" s="118"/>
      <c r="W26" s="118"/>
      <c r="X26" s="118"/>
      <c r="Y26" s="118"/>
      <c r="Z26" s="118"/>
      <c r="AA26" s="118"/>
      <c r="AB26" s="118"/>
      <c r="AC26" s="118"/>
      <c r="AD26" s="118"/>
      <c r="AE26" s="118"/>
      <c r="AF26" s="118"/>
      <c r="AG26" s="118"/>
      <c r="AH26" s="79"/>
    </row>
    <row r="27" spans="1:34" ht="15">
      <c r="A27" s="354"/>
      <c r="G27" s="285"/>
      <c r="H27" s="285"/>
      <c r="I27" s="285"/>
      <c r="J27" s="162"/>
      <c r="K27" s="124"/>
      <c r="L27" s="124"/>
      <c r="M27" s="118"/>
      <c r="N27" s="118"/>
      <c r="O27" s="118"/>
      <c r="P27" s="118"/>
      <c r="Q27" s="118"/>
      <c r="R27" s="118"/>
      <c r="S27" s="118"/>
      <c r="T27" s="118"/>
      <c r="U27" s="118"/>
      <c r="V27" s="118"/>
      <c r="W27" s="118"/>
      <c r="X27" s="118"/>
      <c r="Y27" s="118"/>
      <c r="Z27" s="118"/>
      <c r="AA27" s="118"/>
      <c r="AB27" s="118"/>
      <c r="AC27" s="118"/>
      <c r="AD27" s="118"/>
      <c r="AE27" s="118"/>
      <c r="AF27" s="118"/>
      <c r="AG27" s="118"/>
      <c r="AH27" s="79"/>
    </row>
    <row r="28" spans="1:34" ht="15">
      <c r="A28" s="354"/>
      <c r="G28" s="285"/>
      <c r="H28" s="285"/>
      <c r="I28" s="285"/>
      <c r="J28" s="162"/>
      <c r="K28" s="124"/>
      <c r="L28" s="124"/>
      <c r="M28" s="118"/>
      <c r="N28" s="118"/>
      <c r="O28" s="118"/>
      <c r="P28" s="118"/>
      <c r="Q28" s="118"/>
      <c r="R28" s="118"/>
      <c r="S28" s="118"/>
      <c r="T28" s="118"/>
      <c r="U28" s="118"/>
      <c r="V28" s="118"/>
      <c r="W28" s="118"/>
      <c r="X28" s="118"/>
      <c r="Y28" s="118"/>
      <c r="Z28" s="118"/>
      <c r="AA28" s="118"/>
      <c r="AB28" s="118"/>
      <c r="AC28" s="118"/>
      <c r="AD28" s="118"/>
      <c r="AE28" s="118"/>
      <c r="AF28" s="118"/>
      <c r="AG28" s="118"/>
      <c r="AH28" s="79"/>
    </row>
    <row r="29" spans="1:34" ht="15">
      <c r="A29" s="354"/>
      <c r="G29" s="285"/>
      <c r="H29" s="285"/>
      <c r="I29" s="285"/>
      <c r="J29" s="162"/>
      <c r="K29" s="124"/>
      <c r="L29" s="124"/>
      <c r="M29" s="118"/>
      <c r="N29" s="118"/>
      <c r="O29" s="118"/>
      <c r="P29" s="118"/>
      <c r="Q29" s="118"/>
      <c r="R29" s="118"/>
      <c r="S29" s="118"/>
      <c r="T29" s="118"/>
      <c r="U29" s="118"/>
      <c r="V29" s="118"/>
      <c r="W29" s="118"/>
      <c r="X29" s="118"/>
      <c r="Y29" s="118"/>
      <c r="Z29" s="118"/>
      <c r="AA29" s="118"/>
      <c r="AB29" s="118"/>
      <c r="AC29" s="118"/>
      <c r="AD29" s="118"/>
      <c r="AE29" s="118"/>
      <c r="AF29" s="118"/>
      <c r="AG29" s="118"/>
      <c r="AH29" s="79"/>
    </row>
    <row r="30" spans="1:34" ht="15">
      <c r="A30" s="354"/>
      <c r="G30" s="285"/>
      <c r="H30" s="285"/>
      <c r="I30" s="285"/>
      <c r="J30" s="162"/>
      <c r="K30" s="124"/>
      <c r="L30" s="287"/>
      <c r="M30" s="118"/>
      <c r="N30" s="118"/>
      <c r="O30" s="118"/>
      <c r="P30" s="118"/>
      <c r="Q30" s="118"/>
      <c r="R30" s="118"/>
      <c r="S30" s="118"/>
      <c r="T30" s="118"/>
      <c r="U30" s="118"/>
      <c r="V30" s="118"/>
      <c r="W30" s="118"/>
      <c r="X30" s="118"/>
      <c r="Y30" s="118"/>
      <c r="Z30" s="118"/>
      <c r="AA30" s="118"/>
      <c r="AB30" s="118"/>
      <c r="AC30" s="118"/>
      <c r="AD30" s="118"/>
      <c r="AE30" s="118"/>
      <c r="AF30" s="118"/>
      <c r="AG30" s="118"/>
      <c r="AH30" s="79"/>
    </row>
    <row r="31" spans="1:34" ht="15">
      <c r="A31" s="354"/>
      <c r="G31" s="285"/>
      <c r="H31" s="285"/>
      <c r="I31" s="285"/>
      <c r="J31" s="162"/>
      <c r="K31" s="124"/>
      <c r="L31" s="287"/>
      <c r="M31" s="118"/>
      <c r="N31" s="118"/>
      <c r="O31" s="118"/>
      <c r="P31" s="118"/>
      <c r="Q31" s="118"/>
      <c r="R31" s="118"/>
      <c r="S31" s="118"/>
      <c r="T31" s="118"/>
      <c r="U31" s="118"/>
      <c r="V31" s="118"/>
      <c r="W31" s="118"/>
      <c r="X31" s="118"/>
      <c r="Y31" s="118"/>
      <c r="Z31" s="118"/>
      <c r="AA31" s="118"/>
      <c r="AB31" s="118"/>
      <c r="AC31" s="118"/>
      <c r="AD31" s="118"/>
      <c r="AE31" s="118"/>
      <c r="AF31" s="118"/>
      <c r="AG31" s="118"/>
      <c r="AH31" s="79"/>
    </row>
    <row r="32" spans="1:34" ht="15">
      <c r="A32" s="354"/>
      <c r="G32" s="285"/>
      <c r="H32" s="285"/>
      <c r="I32" s="285"/>
      <c r="J32" s="162"/>
      <c r="K32" s="124"/>
      <c r="L32" s="124"/>
      <c r="M32" s="118"/>
      <c r="N32" s="118"/>
      <c r="O32" s="118"/>
      <c r="P32" s="118"/>
      <c r="Q32" s="118"/>
      <c r="R32" s="118"/>
      <c r="S32" s="118"/>
      <c r="T32" s="118"/>
      <c r="U32" s="118"/>
      <c r="V32" s="118"/>
      <c r="W32" s="118"/>
      <c r="X32" s="118"/>
      <c r="Y32" s="118"/>
      <c r="Z32" s="118"/>
      <c r="AA32" s="118"/>
      <c r="AB32" s="118"/>
      <c r="AC32" s="118"/>
      <c r="AD32" s="118"/>
      <c r="AE32" s="118"/>
      <c r="AF32" s="118"/>
      <c r="AG32" s="118"/>
      <c r="AH32" s="79"/>
    </row>
    <row r="33" spans="1:34" ht="15">
      <c r="A33" s="354"/>
      <c r="G33" s="285"/>
      <c r="H33" s="285"/>
      <c r="I33" s="285"/>
      <c r="J33" s="162"/>
      <c r="K33" s="124"/>
      <c r="L33" s="124"/>
      <c r="M33" s="118"/>
      <c r="N33" s="118"/>
      <c r="O33" s="118"/>
      <c r="P33" s="118"/>
      <c r="Q33" s="118"/>
      <c r="R33" s="118"/>
      <c r="S33" s="118"/>
      <c r="T33" s="118"/>
      <c r="U33" s="118"/>
      <c r="V33" s="118"/>
      <c r="W33" s="118"/>
      <c r="X33" s="118"/>
      <c r="Y33" s="118"/>
      <c r="Z33" s="118"/>
      <c r="AA33" s="118"/>
      <c r="AB33" s="118"/>
      <c r="AC33" s="118"/>
      <c r="AD33" s="118"/>
      <c r="AE33" s="118"/>
      <c r="AF33" s="118"/>
      <c r="AG33" s="118"/>
      <c r="AH33" s="79"/>
    </row>
    <row r="34" spans="1:34" ht="15">
      <c r="A34" s="354"/>
      <c r="G34" s="285"/>
      <c r="H34" s="285"/>
      <c r="I34" s="285"/>
      <c r="J34" s="162"/>
      <c r="K34" s="124"/>
      <c r="L34" s="124"/>
      <c r="M34" s="118"/>
      <c r="N34" s="118"/>
      <c r="O34" s="118"/>
      <c r="P34" s="118"/>
      <c r="Q34" s="118"/>
      <c r="R34" s="118"/>
      <c r="S34" s="118"/>
      <c r="T34" s="118"/>
      <c r="U34" s="118"/>
      <c r="V34" s="118"/>
      <c r="W34" s="118"/>
      <c r="X34" s="118"/>
      <c r="Y34" s="118"/>
      <c r="Z34" s="118"/>
      <c r="AA34" s="118"/>
      <c r="AB34" s="118"/>
      <c r="AC34" s="118"/>
      <c r="AD34" s="118"/>
      <c r="AE34" s="118"/>
      <c r="AF34" s="118"/>
      <c r="AG34" s="118"/>
      <c r="AH34" s="79"/>
    </row>
    <row r="35" spans="1:34" ht="15">
      <c r="A35" s="354"/>
      <c r="G35" s="285"/>
      <c r="H35" s="285"/>
      <c r="I35" s="285"/>
      <c r="J35" s="162"/>
      <c r="K35" s="124"/>
      <c r="L35" s="124"/>
      <c r="M35" s="118"/>
      <c r="N35" s="118"/>
      <c r="O35" s="118"/>
      <c r="P35" s="118"/>
      <c r="Q35" s="118"/>
      <c r="R35" s="118"/>
      <c r="S35" s="118"/>
      <c r="T35" s="118"/>
      <c r="U35" s="118"/>
      <c r="V35" s="118"/>
      <c r="W35" s="118"/>
      <c r="X35" s="118"/>
      <c r="Y35" s="118"/>
      <c r="Z35" s="118"/>
      <c r="AA35" s="118"/>
      <c r="AB35" s="118"/>
      <c r="AC35" s="118"/>
      <c r="AD35" s="118"/>
      <c r="AE35" s="118"/>
      <c r="AF35" s="118"/>
      <c r="AG35" s="118"/>
      <c r="AH35" s="79"/>
    </row>
    <row r="36" spans="1:34" ht="15">
      <c r="A36" s="354"/>
      <c r="G36" s="285"/>
      <c r="H36" s="285"/>
      <c r="I36" s="285"/>
      <c r="J36" s="162"/>
      <c r="K36" s="124"/>
      <c r="L36" s="124"/>
      <c r="M36" s="118"/>
      <c r="N36" s="118"/>
      <c r="O36" s="118"/>
      <c r="P36" s="118"/>
      <c r="Q36" s="118"/>
      <c r="R36" s="118"/>
      <c r="S36" s="118"/>
      <c r="T36" s="118"/>
      <c r="U36" s="118"/>
      <c r="V36" s="118"/>
      <c r="W36" s="118"/>
      <c r="X36" s="118"/>
      <c r="Y36" s="118"/>
      <c r="Z36" s="118"/>
      <c r="AA36" s="118"/>
      <c r="AB36" s="118"/>
      <c r="AC36" s="118"/>
      <c r="AD36" s="118"/>
      <c r="AE36" s="118"/>
      <c r="AF36" s="118"/>
      <c r="AG36" s="118"/>
      <c r="AH36" s="79"/>
    </row>
    <row r="37" spans="1:34" ht="15">
      <c r="A37" s="354"/>
      <c r="G37" s="285"/>
      <c r="H37" s="285"/>
      <c r="I37" s="285"/>
      <c r="J37" s="162"/>
      <c r="K37" s="124"/>
      <c r="L37" s="124"/>
      <c r="M37" s="118"/>
      <c r="N37" s="118"/>
      <c r="O37" s="118"/>
      <c r="P37" s="118"/>
      <c r="Q37" s="118"/>
      <c r="R37" s="118"/>
      <c r="S37" s="118"/>
      <c r="T37" s="118"/>
      <c r="U37" s="118"/>
      <c r="V37" s="118"/>
      <c r="W37" s="118"/>
      <c r="X37" s="118"/>
      <c r="Y37" s="118"/>
      <c r="Z37" s="118"/>
      <c r="AA37" s="118"/>
      <c r="AB37" s="118"/>
      <c r="AC37" s="118"/>
      <c r="AD37" s="118"/>
      <c r="AE37" s="118"/>
      <c r="AF37" s="118"/>
      <c r="AG37" s="118"/>
      <c r="AH37" s="79"/>
    </row>
    <row r="38" spans="1:34" ht="15">
      <c r="A38" s="354"/>
      <c r="G38" s="285"/>
      <c r="H38" s="285"/>
      <c r="I38" s="285"/>
      <c r="J38" s="162"/>
      <c r="K38" s="124"/>
      <c r="L38" s="124"/>
      <c r="M38" s="118"/>
      <c r="N38" s="118"/>
      <c r="O38" s="118"/>
      <c r="P38" s="118"/>
      <c r="Q38" s="118"/>
      <c r="R38" s="118"/>
      <c r="S38" s="118"/>
      <c r="T38" s="118"/>
      <c r="U38" s="118"/>
      <c r="V38" s="118"/>
      <c r="W38" s="118"/>
      <c r="X38" s="118"/>
      <c r="Y38" s="118"/>
      <c r="Z38" s="118"/>
      <c r="AA38" s="118"/>
      <c r="AB38" s="118"/>
      <c r="AC38" s="118"/>
      <c r="AD38" s="118"/>
      <c r="AE38" s="118"/>
      <c r="AF38" s="118"/>
      <c r="AG38" s="118"/>
      <c r="AH38" s="79"/>
    </row>
    <row r="39" spans="1:34" ht="15">
      <c r="A39" s="354"/>
      <c r="G39" s="285"/>
      <c r="H39" s="285"/>
      <c r="I39" s="285"/>
      <c r="J39" s="162"/>
      <c r="K39" s="124"/>
      <c r="L39" s="124"/>
      <c r="M39" s="118"/>
      <c r="N39" s="118"/>
      <c r="O39" s="118"/>
      <c r="P39" s="118"/>
      <c r="Q39" s="118"/>
      <c r="R39" s="118"/>
      <c r="S39" s="118"/>
      <c r="T39" s="118"/>
      <c r="U39" s="118"/>
      <c r="V39" s="118"/>
      <c r="W39" s="118"/>
      <c r="X39" s="118"/>
      <c r="Y39" s="118"/>
      <c r="Z39" s="118"/>
      <c r="AA39" s="118"/>
      <c r="AB39" s="118"/>
      <c r="AC39" s="118"/>
      <c r="AD39" s="118"/>
      <c r="AE39" s="118"/>
      <c r="AF39" s="118"/>
      <c r="AG39" s="118"/>
      <c r="AH39" s="79"/>
    </row>
    <row r="40" spans="1:34" ht="15">
      <c r="A40" s="354"/>
      <c r="G40" s="285"/>
      <c r="H40" s="285"/>
      <c r="I40" s="285"/>
      <c r="J40" s="162"/>
      <c r="K40" s="124"/>
      <c r="L40" s="124"/>
      <c r="M40" s="118"/>
      <c r="N40" s="118"/>
      <c r="O40" s="118"/>
      <c r="P40" s="118"/>
      <c r="Q40" s="118"/>
      <c r="R40" s="118"/>
      <c r="S40" s="118"/>
      <c r="T40" s="118"/>
      <c r="U40" s="118"/>
      <c r="V40" s="118"/>
      <c r="W40" s="118"/>
      <c r="X40" s="118"/>
      <c r="Y40" s="118"/>
      <c r="Z40" s="118"/>
      <c r="AA40" s="118"/>
      <c r="AB40" s="118"/>
      <c r="AC40" s="118"/>
      <c r="AD40" s="118"/>
      <c r="AE40" s="118"/>
      <c r="AF40" s="118"/>
      <c r="AG40" s="118"/>
      <c r="AH40" s="79"/>
    </row>
    <row r="41" spans="1:34" ht="15">
      <c r="A41" s="292"/>
      <c r="G41" s="285"/>
      <c r="H41" s="285"/>
      <c r="I41" s="285"/>
      <c r="J41" s="162"/>
      <c r="K41" s="124"/>
      <c r="L41" s="124"/>
      <c r="M41" s="118"/>
      <c r="N41" s="118"/>
      <c r="O41" s="118"/>
      <c r="P41" s="118"/>
      <c r="Q41" s="118"/>
      <c r="R41" s="118"/>
      <c r="S41" s="118"/>
      <c r="T41" s="118"/>
      <c r="U41" s="118"/>
      <c r="V41" s="118"/>
      <c r="W41" s="118"/>
      <c r="X41" s="118"/>
      <c r="Y41" s="118"/>
      <c r="Z41" s="118"/>
      <c r="AA41" s="118"/>
      <c r="AB41" s="118"/>
      <c r="AC41" s="118"/>
      <c r="AD41" s="118"/>
      <c r="AE41" s="118"/>
      <c r="AF41" s="118"/>
      <c r="AG41" s="118"/>
      <c r="AH41" s="79"/>
    </row>
    <row r="42" spans="1:34" ht="15.6" customHeight="1">
      <c r="A42" s="292"/>
      <c r="G42" s="285"/>
      <c r="H42" s="285"/>
      <c r="I42" s="285"/>
      <c r="J42" s="79"/>
      <c r="K42" s="79"/>
      <c r="L42" s="124"/>
      <c r="M42" s="124"/>
      <c r="N42" s="124"/>
      <c r="O42" s="124"/>
      <c r="P42" s="124"/>
      <c r="Q42" s="124"/>
      <c r="R42" s="124"/>
      <c r="S42" s="124"/>
      <c r="T42" s="124"/>
      <c r="U42" s="124"/>
      <c r="V42" s="124"/>
      <c r="W42" s="124"/>
      <c r="X42" s="124"/>
      <c r="Y42" s="124"/>
      <c r="Z42" s="124"/>
      <c r="AA42" s="124"/>
      <c r="AB42" s="124"/>
      <c r="AC42" s="124"/>
      <c r="AD42" s="124"/>
      <c r="AE42" s="124"/>
      <c r="AF42" s="79"/>
      <c r="AG42" s="79"/>
      <c r="AH42" s="79"/>
    </row>
    <row r="43" spans="1:34" ht="15.75">
      <c r="A43" s="292"/>
      <c r="G43" s="285"/>
      <c r="H43" s="285"/>
      <c r="I43" s="285"/>
      <c r="J43" s="79"/>
      <c r="K43" s="79"/>
      <c r="L43" s="124"/>
      <c r="M43" s="286"/>
      <c r="N43" s="286"/>
      <c r="O43" s="286"/>
      <c r="P43" s="286"/>
      <c r="Q43" s="286"/>
      <c r="R43" s="286"/>
      <c r="S43" s="286"/>
      <c r="T43" s="286"/>
      <c r="U43" s="286"/>
      <c r="V43" s="286"/>
      <c r="W43" s="286"/>
      <c r="X43" s="286"/>
      <c r="Y43" s="286"/>
      <c r="Z43" s="286"/>
      <c r="AA43" s="286"/>
      <c r="AB43" s="286"/>
      <c r="AC43" s="286"/>
      <c r="AD43" s="286"/>
      <c r="AE43" s="286"/>
      <c r="AF43" s="118"/>
      <c r="AG43" s="118"/>
      <c r="AH43" s="79"/>
    </row>
    <row r="44" spans="1:34" ht="15">
      <c r="A44" s="292"/>
      <c r="G44" s="285"/>
      <c r="H44" s="285"/>
      <c r="I44" s="285"/>
      <c r="J44" s="162"/>
      <c r="K44" s="124"/>
      <c r="L44" s="124"/>
      <c r="M44" s="118"/>
      <c r="N44" s="118"/>
      <c r="O44" s="118"/>
      <c r="P44" s="118"/>
      <c r="Q44" s="118"/>
      <c r="R44" s="118"/>
      <c r="S44" s="118"/>
      <c r="T44" s="118"/>
      <c r="U44" s="118"/>
      <c r="V44" s="118"/>
      <c r="W44" s="118"/>
      <c r="X44" s="118"/>
      <c r="Y44" s="118"/>
      <c r="Z44" s="118"/>
      <c r="AA44" s="118"/>
      <c r="AB44" s="118"/>
      <c r="AC44" s="118"/>
      <c r="AD44" s="118"/>
      <c r="AE44" s="118"/>
      <c r="AF44" s="118"/>
      <c r="AG44" s="118"/>
      <c r="AH44" s="79"/>
    </row>
    <row r="45" spans="1:34" ht="15">
      <c r="A45" s="292"/>
      <c r="G45" s="285"/>
      <c r="H45" s="285"/>
      <c r="I45" s="285"/>
      <c r="J45" s="162"/>
      <c r="K45" s="124"/>
      <c r="L45" s="124"/>
      <c r="M45" s="118"/>
      <c r="N45" s="118"/>
      <c r="O45" s="118"/>
      <c r="P45" s="118"/>
      <c r="Q45" s="118"/>
      <c r="R45" s="118"/>
      <c r="S45" s="118"/>
      <c r="T45" s="118"/>
      <c r="U45" s="118"/>
      <c r="V45" s="118"/>
      <c r="W45" s="118"/>
      <c r="X45" s="118"/>
      <c r="Y45" s="118"/>
      <c r="Z45" s="118"/>
      <c r="AA45" s="118"/>
      <c r="AB45" s="118"/>
      <c r="AC45" s="118"/>
      <c r="AD45" s="118"/>
      <c r="AE45" s="118"/>
      <c r="AF45" s="118"/>
      <c r="AG45" s="118"/>
      <c r="AH45" s="79"/>
    </row>
    <row r="46" spans="1:34" ht="15.6" customHeight="1">
      <c r="A46" s="292"/>
      <c r="G46" s="285"/>
      <c r="H46" s="285"/>
      <c r="I46" s="285"/>
      <c r="J46" s="162"/>
      <c r="K46" s="124"/>
      <c r="L46" s="124"/>
      <c r="M46" s="118"/>
      <c r="N46" s="118"/>
      <c r="O46" s="118"/>
      <c r="P46" s="118"/>
      <c r="Q46" s="118"/>
      <c r="R46" s="118"/>
      <c r="S46" s="118"/>
      <c r="T46" s="118"/>
      <c r="U46" s="118"/>
      <c r="V46" s="118"/>
      <c r="W46" s="118"/>
      <c r="X46" s="118"/>
      <c r="Y46" s="118"/>
      <c r="Z46" s="118"/>
      <c r="AA46" s="118"/>
      <c r="AB46" s="118"/>
      <c r="AC46" s="118"/>
      <c r="AD46" s="118"/>
      <c r="AE46" s="118"/>
      <c r="AF46" s="118"/>
      <c r="AG46" s="118"/>
      <c r="AH46" s="79"/>
    </row>
    <row r="47" spans="1:34" ht="15">
      <c r="A47" s="292"/>
      <c r="G47" s="285"/>
      <c r="H47" s="285"/>
      <c r="I47" s="285"/>
      <c r="J47" s="162"/>
      <c r="K47" s="124"/>
      <c r="L47" s="124"/>
      <c r="M47" s="118"/>
      <c r="N47" s="118"/>
      <c r="O47" s="118"/>
      <c r="P47" s="118"/>
      <c r="Q47" s="118"/>
      <c r="R47" s="118"/>
      <c r="S47" s="118"/>
      <c r="T47" s="118"/>
      <c r="U47" s="118"/>
      <c r="V47" s="118"/>
      <c r="W47" s="118"/>
      <c r="X47" s="118"/>
      <c r="Y47" s="118"/>
      <c r="Z47" s="118"/>
      <c r="AA47" s="118"/>
      <c r="AB47" s="118"/>
      <c r="AC47" s="118"/>
      <c r="AD47" s="118"/>
      <c r="AE47" s="118"/>
      <c r="AF47" s="118"/>
      <c r="AG47" s="118"/>
      <c r="AH47" s="79"/>
    </row>
    <row r="48" spans="1:34" ht="15.6" customHeight="1">
      <c r="A48" s="292"/>
      <c r="G48" s="285"/>
      <c r="H48" s="285"/>
      <c r="I48" s="285"/>
      <c r="J48" s="162"/>
      <c r="K48" s="124"/>
      <c r="L48" s="124"/>
      <c r="M48" s="118"/>
      <c r="N48" s="118"/>
      <c r="O48" s="118"/>
      <c r="P48" s="118"/>
      <c r="Q48" s="118"/>
      <c r="R48" s="118"/>
      <c r="S48" s="118"/>
      <c r="T48" s="118"/>
      <c r="U48" s="118"/>
      <c r="V48" s="118"/>
      <c r="W48" s="118"/>
      <c r="X48" s="118"/>
      <c r="Y48" s="118"/>
      <c r="Z48" s="118"/>
      <c r="AA48" s="118"/>
      <c r="AB48" s="118"/>
      <c r="AC48" s="118"/>
      <c r="AD48" s="118"/>
      <c r="AE48" s="118"/>
      <c r="AF48" s="118"/>
      <c r="AG48" s="118"/>
      <c r="AH48" s="79"/>
    </row>
    <row r="49" spans="1:34" ht="15">
      <c r="A49" s="292"/>
      <c r="G49" s="285"/>
      <c r="H49" s="285"/>
      <c r="I49" s="285"/>
      <c r="J49" s="162"/>
      <c r="K49" s="124"/>
      <c r="L49" s="124"/>
      <c r="M49" s="118"/>
      <c r="N49" s="118"/>
      <c r="O49" s="118"/>
      <c r="P49" s="118"/>
      <c r="Q49" s="118"/>
      <c r="R49" s="118"/>
      <c r="S49" s="118"/>
      <c r="T49" s="118"/>
      <c r="U49" s="118"/>
      <c r="V49" s="118"/>
      <c r="W49" s="118"/>
      <c r="X49" s="118"/>
      <c r="Y49" s="118"/>
      <c r="Z49" s="118"/>
      <c r="AA49" s="118"/>
      <c r="AB49" s="118"/>
      <c r="AC49" s="118"/>
      <c r="AD49" s="118"/>
      <c r="AE49" s="118"/>
      <c r="AF49" s="118"/>
      <c r="AG49" s="118"/>
      <c r="AH49" s="79"/>
    </row>
    <row r="50" spans="1:34" ht="15">
      <c r="A50" s="292"/>
      <c r="G50" s="285"/>
      <c r="H50" s="285"/>
      <c r="I50" s="285"/>
      <c r="J50" s="162"/>
      <c r="K50" s="124"/>
      <c r="L50" s="124"/>
      <c r="M50" s="118"/>
      <c r="N50" s="118"/>
      <c r="O50" s="118"/>
      <c r="P50" s="118"/>
      <c r="Q50" s="118"/>
      <c r="R50" s="118"/>
      <c r="S50" s="118"/>
      <c r="T50" s="118"/>
      <c r="U50" s="118"/>
      <c r="V50" s="118"/>
      <c r="W50" s="118"/>
      <c r="X50" s="118"/>
      <c r="Y50" s="118"/>
      <c r="Z50" s="118"/>
      <c r="AA50" s="118"/>
      <c r="AB50" s="118"/>
      <c r="AC50" s="118"/>
      <c r="AD50" s="118"/>
      <c r="AE50" s="118"/>
      <c r="AF50" s="118"/>
      <c r="AG50" s="118"/>
      <c r="AH50" s="79"/>
    </row>
    <row r="51" spans="1:34" ht="15">
      <c r="A51" s="292"/>
      <c r="G51" s="285"/>
      <c r="H51" s="285"/>
      <c r="I51" s="285"/>
      <c r="J51" s="162"/>
      <c r="K51" s="124"/>
      <c r="L51" s="124"/>
      <c r="M51" s="118"/>
      <c r="N51" s="118"/>
      <c r="O51" s="118"/>
      <c r="P51" s="118"/>
      <c r="Q51" s="118"/>
      <c r="R51" s="118"/>
      <c r="S51" s="118"/>
      <c r="T51" s="118"/>
      <c r="U51" s="118"/>
      <c r="V51" s="118"/>
      <c r="W51" s="118"/>
      <c r="X51" s="118"/>
      <c r="Y51" s="118"/>
      <c r="Z51" s="118"/>
      <c r="AA51" s="118"/>
      <c r="AB51" s="118"/>
      <c r="AC51" s="118"/>
      <c r="AD51" s="118"/>
      <c r="AE51" s="118"/>
      <c r="AF51" s="118"/>
      <c r="AG51" s="118"/>
      <c r="AH51" s="79"/>
    </row>
    <row r="52" spans="1:34" ht="15.6" customHeight="1">
      <c r="A52" s="292"/>
      <c r="G52" s="285"/>
      <c r="H52" s="285"/>
      <c r="I52" s="285"/>
      <c r="J52" s="162"/>
      <c r="K52" s="124"/>
      <c r="L52" s="287"/>
      <c r="M52" s="118"/>
      <c r="N52" s="118"/>
      <c r="O52" s="118"/>
      <c r="P52" s="118"/>
      <c r="Q52" s="118"/>
      <c r="R52" s="118"/>
      <c r="S52" s="118"/>
      <c r="T52" s="118"/>
      <c r="U52" s="118"/>
      <c r="V52" s="118"/>
      <c r="W52" s="118"/>
      <c r="X52" s="118"/>
      <c r="Y52" s="118"/>
      <c r="Z52" s="118"/>
      <c r="AA52" s="118"/>
      <c r="AB52" s="118"/>
      <c r="AC52" s="118"/>
      <c r="AD52" s="118"/>
      <c r="AE52" s="118"/>
      <c r="AF52" s="118"/>
      <c r="AG52" s="118"/>
      <c r="AH52" s="79"/>
    </row>
    <row r="53" spans="1:34" ht="15">
      <c r="A53" s="292"/>
      <c r="G53" s="285"/>
      <c r="H53" s="285"/>
      <c r="I53" s="285"/>
      <c r="J53" s="162"/>
      <c r="K53" s="124"/>
      <c r="L53" s="287"/>
      <c r="M53" s="118"/>
      <c r="N53" s="118"/>
      <c r="O53" s="118"/>
      <c r="P53" s="118"/>
      <c r="Q53" s="118"/>
      <c r="R53" s="118"/>
      <c r="S53" s="118"/>
      <c r="T53" s="118"/>
      <c r="U53" s="118"/>
      <c r="V53" s="118"/>
      <c r="W53" s="118"/>
      <c r="X53" s="118"/>
      <c r="Y53" s="118"/>
      <c r="Z53" s="118"/>
      <c r="AA53" s="118"/>
      <c r="AB53" s="118"/>
      <c r="AC53" s="118"/>
      <c r="AD53" s="118"/>
      <c r="AE53" s="118"/>
      <c r="AF53" s="118"/>
      <c r="AG53" s="118"/>
      <c r="AH53" s="79"/>
    </row>
    <row r="54" spans="1:34" ht="15.6" customHeight="1">
      <c r="A54" s="292"/>
      <c r="G54" s="285"/>
      <c r="H54" s="285"/>
      <c r="I54" s="285"/>
      <c r="J54" s="162"/>
      <c r="K54" s="124"/>
      <c r="L54" s="124"/>
      <c r="M54" s="118"/>
      <c r="N54" s="118"/>
      <c r="O54" s="118"/>
      <c r="P54" s="118"/>
      <c r="Q54" s="118"/>
      <c r="R54" s="118"/>
      <c r="S54" s="118"/>
      <c r="T54" s="118"/>
      <c r="U54" s="118"/>
      <c r="V54" s="118"/>
      <c r="W54" s="118"/>
      <c r="X54" s="118"/>
      <c r="Y54" s="118"/>
      <c r="Z54" s="118"/>
      <c r="AA54" s="118"/>
      <c r="AB54" s="118"/>
      <c r="AC54" s="118"/>
      <c r="AD54" s="118"/>
      <c r="AE54" s="118"/>
      <c r="AF54" s="118"/>
      <c r="AG54" s="118"/>
      <c r="AH54" s="79"/>
    </row>
    <row r="55" spans="1:34" ht="15">
      <c r="A55" s="292"/>
      <c r="G55" s="285"/>
      <c r="H55" s="285"/>
      <c r="I55" s="285"/>
      <c r="J55" s="162"/>
      <c r="K55" s="124"/>
      <c r="L55" s="124"/>
      <c r="M55" s="118"/>
      <c r="N55" s="118"/>
      <c r="O55" s="118"/>
      <c r="P55" s="118"/>
      <c r="Q55" s="118"/>
      <c r="R55" s="118"/>
      <c r="S55" s="118"/>
      <c r="T55" s="118"/>
      <c r="U55" s="118"/>
      <c r="V55" s="118"/>
      <c r="W55" s="118"/>
      <c r="X55" s="118"/>
      <c r="Y55" s="118"/>
      <c r="Z55" s="118"/>
      <c r="AA55" s="118"/>
      <c r="AB55" s="118"/>
      <c r="AC55" s="118"/>
      <c r="AD55" s="118"/>
      <c r="AE55" s="118"/>
      <c r="AF55" s="118"/>
      <c r="AG55" s="118"/>
      <c r="AH55" s="79"/>
    </row>
    <row r="56" spans="1:34" ht="15">
      <c r="A56" s="292"/>
      <c r="G56" s="285"/>
      <c r="H56" s="285"/>
      <c r="I56" s="285"/>
      <c r="J56" s="162"/>
      <c r="K56" s="124"/>
      <c r="L56" s="124"/>
      <c r="M56" s="118"/>
      <c r="N56" s="118"/>
      <c r="O56" s="118"/>
      <c r="P56" s="118"/>
      <c r="Q56" s="118"/>
      <c r="R56" s="118"/>
      <c r="S56" s="118"/>
      <c r="T56" s="118"/>
      <c r="U56" s="118"/>
      <c r="V56" s="118"/>
      <c r="W56" s="118"/>
      <c r="X56" s="118"/>
      <c r="Y56" s="118"/>
      <c r="Z56" s="118"/>
      <c r="AA56" s="118"/>
      <c r="AB56" s="118"/>
      <c r="AC56" s="118"/>
      <c r="AD56" s="118"/>
      <c r="AE56" s="118"/>
      <c r="AF56" s="118"/>
      <c r="AG56" s="118"/>
      <c r="AH56" s="79"/>
    </row>
    <row r="57" spans="1:34" ht="15">
      <c r="A57" s="292"/>
      <c r="G57" s="285"/>
      <c r="H57" s="285"/>
      <c r="I57" s="285"/>
      <c r="J57" s="162"/>
      <c r="K57" s="124"/>
      <c r="L57" s="124"/>
      <c r="M57" s="118"/>
      <c r="N57" s="118"/>
      <c r="O57" s="118"/>
      <c r="P57" s="118"/>
      <c r="Q57" s="118"/>
      <c r="R57" s="118"/>
      <c r="S57" s="118"/>
      <c r="T57" s="118"/>
      <c r="U57" s="118"/>
      <c r="V57" s="118"/>
      <c r="W57" s="118"/>
      <c r="X57" s="118"/>
      <c r="Y57" s="118"/>
      <c r="Z57" s="118"/>
      <c r="AA57" s="118"/>
      <c r="AB57" s="118"/>
      <c r="AC57" s="118"/>
      <c r="AD57" s="118"/>
      <c r="AE57" s="118"/>
      <c r="AF57" s="118"/>
      <c r="AG57" s="118"/>
      <c r="AH57" s="79"/>
    </row>
    <row r="58" spans="1:34" ht="15.6" customHeight="1">
      <c r="A58" s="292"/>
      <c r="G58" s="285"/>
      <c r="H58" s="285"/>
      <c r="I58" s="285"/>
      <c r="J58" s="162"/>
      <c r="K58" s="124"/>
      <c r="L58" s="124"/>
      <c r="M58" s="118"/>
      <c r="N58" s="118"/>
      <c r="O58" s="118"/>
      <c r="P58" s="118"/>
      <c r="Q58" s="118"/>
      <c r="R58" s="118"/>
      <c r="S58" s="118"/>
      <c r="T58" s="118"/>
      <c r="U58" s="118"/>
      <c r="V58" s="118"/>
      <c r="W58" s="118"/>
      <c r="X58" s="118"/>
      <c r="Y58" s="118"/>
      <c r="Z58" s="118"/>
      <c r="AA58" s="118"/>
      <c r="AB58" s="118"/>
      <c r="AC58" s="118"/>
      <c r="AD58" s="118"/>
      <c r="AE58" s="118"/>
      <c r="AF58" s="118"/>
      <c r="AG58" s="118"/>
      <c r="AH58" s="79"/>
    </row>
    <row r="59" spans="1:34" ht="15">
      <c r="A59" s="292"/>
      <c r="G59" s="285"/>
      <c r="H59" s="285"/>
      <c r="I59" s="285"/>
      <c r="J59" s="162"/>
      <c r="K59" s="124"/>
      <c r="L59" s="124"/>
      <c r="M59" s="118"/>
      <c r="N59" s="118"/>
      <c r="O59" s="118"/>
      <c r="P59" s="118"/>
      <c r="Q59" s="118"/>
      <c r="R59" s="118"/>
      <c r="S59" s="118"/>
      <c r="T59" s="118"/>
      <c r="U59" s="118"/>
      <c r="V59" s="118"/>
      <c r="W59" s="118"/>
      <c r="X59" s="118"/>
      <c r="Y59" s="118"/>
      <c r="Z59" s="118"/>
      <c r="AA59" s="118"/>
      <c r="AB59" s="118"/>
      <c r="AC59" s="118"/>
      <c r="AD59" s="118"/>
      <c r="AE59" s="118"/>
      <c r="AF59" s="118"/>
      <c r="AG59" s="118"/>
      <c r="AH59" s="79"/>
    </row>
    <row r="60" spans="1:34" ht="15.6" customHeight="1">
      <c r="A60" s="292"/>
      <c r="G60" s="285"/>
      <c r="H60" s="285"/>
      <c r="I60" s="285"/>
      <c r="J60" s="162"/>
      <c r="K60" s="124"/>
      <c r="L60" s="124"/>
      <c r="M60" s="118"/>
      <c r="N60" s="118"/>
      <c r="O60" s="118"/>
      <c r="P60" s="118"/>
      <c r="Q60" s="118"/>
      <c r="R60" s="118"/>
      <c r="S60" s="118"/>
      <c r="T60" s="118"/>
      <c r="U60" s="118"/>
      <c r="V60" s="118"/>
      <c r="W60" s="118"/>
      <c r="X60" s="118"/>
      <c r="Y60" s="118"/>
      <c r="Z60" s="118"/>
      <c r="AA60" s="118"/>
      <c r="AB60" s="118"/>
      <c r="AC60" s="118"/>
      <c r="AD60" s="118"/>
      <c r="AE60" s="118"/>
      <c r="AF60" s="118"/>
      <c r="AG60" s="118"/>
      <c r="AH60" s="79"/>
    </row>
    <row r="61" spans="1:34" ht="15">
      <c r="A61" s="292"/>
      <c r="G61" s="285"/>
      <c r="H61" s="285"/>
      <c r="I61" s="285"/>
      <c r="J61" s="162"/>
      <c r="K61" s="124"/>
      <c r="L61" s="124"/>
      <c r="M61" s="118"/>
      <c r="N61" s="118"/>
      <c r="O61" s="118"/>
      <c r="P61" s="118"/>
      <c r="Q61" s="118"/>
      <c r="R61" s="118"/>
      <c r="S61" s="118"/>
      <c r="T61" s="118"/>
      <c r="U61" s="118"/>
      <c r="V61" s="118"/>
      <c r="W61" s="118"/>
      <c r="X61" s="118"/>
      <c r="Y61" s="118"/>
      <c r="Z61" s="118"/>
      <c r="AA61" s="118"/>
      <c r="AB61" s="118"/>
      <c r="AC61" s="118"/>
      <c r="AD61" s="118"/>
      <c r="AE61" s="118"/>
      <c r="AF61" s="118"/>
      <c r="AG61" s="118"/>
      <c r="AH61" s="79"/>
    </row>
    <row r="62" spans="1:34" ht="15">
      <c r="A62" s="292"/>
      <c r="G62" s="285"/>
      <c r="H62" s="285"/>
      <c r="I62" s="285"/>
      <c r="J62" s="162"/>
      <c r="K62" s="124"/>
      <c r="L62" s="124"/>
      <c r="M62" s="118"/>
      <c r="N62" s="118"/>
      <c r="O62" s="118"/>
      <c r="P62" s="118"/>
      <c r="Q62" s="118"/>
      <c r="R62" s="118"/>
      <c r="S62" s="118"/>
      <c r="T62" s="118"/>
      <c r="U62" s="118"/>
      <c r="V62" s="118"/>
      <c r="W62" s="118"/>
      <c r="X62" s="118"/>
      <c r="Y62" s="118"/>
      <c r="Z62" s="118"/>
      <c r="AA62" s="118"/>
      <c r="AB62" s="118"/>
      <c r="AC62" s="118"/>
      <c r="AD62" s="118"/>
      <c r="AE62" s="118"/>
      <c r="AF62" s="118"/>
      <c r="AG62" s="118"/>
      <c r="AH62" s="79"/>
    </row>
    <row r="63" spans="7:34" ht="15">
      <c r="G63" s="285"/>
      <c r="H63" s="285"/>
      <c r="I63" s="285"/>
      <c r="J63" s="162"/>
      <c r="K63" s="124"/>
      <c r="L63" s="124"/>
      <c r="M63" s="118"/>
      <c r="N63" s="118"/>
      <c r="O63" s="118"/>
      <c r="P63" s="118"/>
      <c r="Q63" s="118"/>
      <c r="R63" s="118"/>
      <c r="S63" s="118"/>
      <c r="T63" s="118"/>
      <c r="U63" s="118"/>
      <c r="V63" s="118"/>
      <c r="W63" s="118"/>
      <c r="X63" s="118"/>
      <c r="Y63" s="118"/>
      <c r="Z63" s="118"/>
      <c r="AA63" s="118"/>
      <c r="AB63" s="118"/>
      <c r="AC63" s="118"/>
      <c r="AD63" s="118"/>
      <c r="AE63" s="118"/>
      <c r="AF63" s="118"/>
      <c r="AG63" s="118"/>
      <c r="AH63" s="79"/>
    </row>
    <row r="64" spans="7:34" ht="15.6" customHeight="1">
      <c r="G64" s="285"/>
      <c r="H64" s="285"/>
      <c r="I64" s="285"/>
      <c r="J64" s="79"/>
      <c r="K64" s="79"/>
      <c r="L64" s="124"/>
      <c r="M64" s="124"/>
      <c r="N64" s="124"/>
      <c r="O64" s="124"/>
      <c r="P64" s="124"/>
      <c r="Q64" s="124"/>
      <c r="R64" s="124"/>
      <c r="S64" s="124"/>
      <c r="T64" s="124"/>
      <c r="U64" s="124"/>
      <c r="V64" s="124"/>
      <c r="W64" s="124"/>
      <c r="X64" s="124"/>
      <c r="Y64" s="124"/>
      <c r="Z64" s="124"/>
      <c r="AA64" s="124"/>
      <c r="AB64" s="124"/>
      <c r="AC64" s="124"/>
      <c r="AD64" s="124"/>
      <c r="AE64" s="124"/>
      <c r="AF64" s="79"/>
      <c r="AG64" s="79"/>
      <c r="AH64" s="79"/>
    </row>
    <row r="65" spans="7:34" ht="15.75">
      <c r="G65" s="285"/>
      <c r="H65" s="285"/>
      <c r="I65" s="285"/>
      <c r="J65" s="79"/>
      <c r="K65" s="79"/>
      <c r="L65" s="124"/>
      <c r="M65" s="286"/>
      <c r="N65" s="286"/>
      <c r="O65" s="286"/>
      <c r="P65" s="286"/>
      <c r="Q65" s="286"/>
      <c r="R65" s="286"/>
      <c r="S65" s="286"/>
      <c r="T65" s="286"/>
      <c r="U65" s="286"/>
      <c r="V65" s="286"/>
      <c r="W65" s="286"/>
      <c r="X65" s="286"/>
      <c r="Y65" s="286"/>
      <c r="Z65" s="286"/>
      <c r="AA65" s="286"/>
      <c r="AB65" s="286"/>
      <c r="AC65" s="286"/>
      <c r="AD65" s="286"/>
      <c r="AE65" s="286"/>
      <c r="AF65" s="118"/>
      <c r="AG65" s="118"/>
      <c r="AH65" s="79"/>
    </row>
    <row r="66" spans="7:34" ht="15.6" customHeight="1">
      <c r="G66" s="285"/>
      <c r="H66" s="285"/>
      <c r="I66" s="285"/>
      <c r="J66" s="162"/>
      <c r="K66" s="124"/>
      <c r="L66" s="124"/>
      <c r="M66" s="118"/>
      <c r="N66" s="118"/>
      <c r="O66" s="118"/>
      <c r="P66" s="118"/>
      <c r="Q66" s="118"/>
      <c r="R66" s="118"/>
      <c r="S66" s="118"/>
      <c r="T66" s="118"/>
      <c r="U66" s="118"/>
      <c r="V66" s="118"/>
      <c r="W66" s="118"/>
      <c r="X66" s="118"/>
      <c r="Y66" s="118"/>
      <c r="Z66" s="118"/>
      <c r="AA66" s="118"/>
      <c r="AB66" s="118"/>
      <c r="AC66" s="118"/>
      <c r="AD66" s="118"/>
      <c r="AE66" s="118"/>
      <c r="AF66" s="118"/>
      <c r="AG66" s="118"/>
      <c r="AH66" s="79"/>
    </row>
    <row r="67" spans="7:34" ht="15">
      <c r="G67" s="285"/>
      <c r="H67" s="285"/>
      <c r="I67" s="285"/>
      <c r="J67" s="162"/>
      <c r="K67" s="124"/>
      <c r="L67" s="124"/>
      <c r="M67" s="118"/>
      <c r="N67" s="118"/>
      <c r="O67" s="118"/>
      <c r="P67" s="118"/>
      <c r="Q67" s="118"/>
      <c r="R67" s="118"/>
      <c r="S67" s="118"/>
      <c r="T67" s="118"/>
      <c r="U67" s="118"/>
      <c r="V67" s="118"/>
      <c r="W67" s="118"/>
      <c r="X67" s="118"/>
      <c r="Y67" s="118"/>
      <c r="Z67" s="118"/>
      <c r="AA67" s="118"/>
      <c r="AB67" s="118"/>
      <c r="AC67" s="118"/>
      <c r="AD67" s="118"/>
      <c r="AE67" s="118"/>
      <c r="AF67" s="118"/>
      <c r="AG67" s="118"/>
      <c r="AH67" s="79"/>
    </row>
    <row r="68" spans="7:34" ht="15">
      <c r="G68" s="285"/>
      <c r="H68" s="285"/>
      <c r="I68" s="285"/>
      <c r="J68" s="162"/>
      <c r="K68" s="124"/>
      <c r="L68" s="124"/>
      <c r="M68" s="118"/>
      <c r="N68" s="118"/>
      <c r="O68" s="118"/>
      <c r="P68" s="118"/>
      <c r="Q68" s="118"/>
      <c r="R68" s="118"/>
      <c r="S68" s="118"/>
      <c r="T68" s="118"/>
      <c r="U68" s="118"/>
      <c r="V68" s="118"/>
      <c r="W68" s="118"/>
      <c r="X68" s="118"/>
      <c r="Y68" s="118"/>
      <c r="Z68" s="118"/>
      <c r="AA68" s="118"/>
      <c r="AB68" s="118"/>
      <c r="AC68" s="118"/>
      <c r="AD68" s="118"/>
      <c r="AE68" s="118"/>
      <c r="AF68" s="118"/>
      <c r="AG68" s="118"/>
      <c r="AH68" s="79"/>
    </row>
    <row r="69" spans="7:34" ht="15">
      <c r="G69" s="285"/>
      <c r="H69" s="285"/>
      <c r="I69" s="285"/>
      <c r="J69" s="162"/>
      <c r="K69" s="124"/>
      <c r="L69" s="124"/>
      <c r="M69" s="118"/>
      <c r="N69" s="118"/>
      <c r="O69" s="118"/>
      <c r="P69" s="118"/>
      <c r="Q69" s="118"/>
      <c r="R69" s="118"/>
      <c r="S69" s="118"/>
      <c r="T69" s="118"/>
      <c r="U69" s="118"/>
      <c r="V69" s="118"/>
      <c r="W69" s="118"/>
      <c r="X69" s="118"/>
      <c r="Y69" s="118"/>
      <c r="Z69" s="118"/>
      <c r="AA69" s="118"/>
      <c r="AB69" s="118"/>
      <c r="AC69" s="118"/>
      <c r="AD69" s="118"/>
      <c r="AE69" s="118"/>
      <c r="AF69" s="118"/>
      <c r="AG69" s="118"/>
      <c r="AH69" s="79"/>
    </row>
    <row r="70" spans="7:34" ht="15">
      <c r="G70" s="285"/>
      <c r="H70" s="285"/>
      <c r="I70" s="285"/>
      <c r="J70" s="162"/>
      <c r="K70" s="124"/>
      <c r="L70" s="124"/>
      <c r="M70" s="118"/>
      <c r="N70" s="118"/>
      <c r="O70" s="118"/>
      <c r="P70" s="118"/>
      <c r="Q70" s="118"/>
      <c r="R70" s="118"/>
      <c r="S70" s="118"/>
      <c r="T70" s="118"/>
      <c r="U70" s="118"/>
      <c r="V70" s="118"/>
      <c r="W70" s="118"/>
      <c r="X70" s="118"/>
      <c r="Y70" s="118"/>
      <c r="Z70" s="118"/>
      <c r="AA70" s="118"/>
      <c r="AB70" s="118"/>
      <c r="AC70" s="118"/>
      <c r="AD70" s="118"/>
      <c r="AE70" s="118"/>
      <c r="AF70" s="118"/>
      <c r="AG70" s="118"/>
      <c r="AH70" s="79"/>
    </row>
    <row r="71" spans="7:34" ht="15">
      <c r="G71" s="285"/>
      <c r="H71" s="285"/>
      <c r="I71" s="285"/>
      <c r="J71" s="162"/>
      <c r="K71" s="124"/>
      <c r="L71" s="124"/>
      <c r="M71" s="118"/>
      <c r="N71" s="118"/>
      <c r="O71" s="118"/>
      <c r="P71" s="118"/>
      <c r="Q71" s="118"/>
      <c r="R71" s="118"/>
      <c r="S71" s="118"/>
      <c r="T71" s="118"/>
      <c r="U71" s="118"/>
      <c r="V71" s="118"/>
      <c r="W71" s="118"/>
      <c r="X71" s="118"/>
      <c r="Y71" s="118"/>
      <c r="Z71" s="118"/>
      <c r="AA71" s="118"/>
      <c r="AB71" s="118"/>
      <c r="AC71" s="118"/>
      <c r="AD71" s="118"/>
      <c r="AE71" s="118"/>
      <c r="AF71" s="118"/>
      <c r="AG71" s="118"/>
      <c r="AH71" s="79"/>
    </row>
    <row r="72" spans="7:34" ht="15.6" customHeight="1">
      <c r="G72" s="285"/>
      <c r="H72" s="285"/>
      <c r="I72" s="285"/>
      <c r="J72" s="162"/>
      <c r="K72" s="124"/>
      <c r="L72" s="124"/>
      <c r="M72" s="118"/>
      <c r="N72" s="118"/>
      <c r="O72" s="118"/>
      <c r="P72" s="118"/>
      <c r="Q72" s="118"/>
      <c r="R72" s="118"/>
      <c r="S72" s="118"/>
      <c r="T72" s="118"/>
      <c r="U72" s="118"/>
      <c r="V72" s="118"/>
      <c r="W72" s="118"/>
      <c r="X72" s="118"/>
      <c r="Y72" s="118"/>
      <c r="Z72" s="118"/>
      <c r="AA72" s="118"/>
      <c r="AB72" s="118"/>
      <c r="AC72" s="118"/>
      <c r="AD72" s="118"/>
      <c r="AE72" s="118"/>
      <c r="AF72" s="118"/>
      <c r="AG72" s="118"/>
      <c r="AH72" s="79"/>
    </row>
    <row r="73" spans="7:34" ht="15">
      <c r="G73" s="285"/>
      <c r="H73" s="285"/>
      <c r="I73" s="285"/>
      <c r="J73" s="162"/>
      <c r="K73" s="124"/>
      <c r="L73" s="124"/>
      <c r="M73" s="118"/>
      <c r="N73" s="118"/>
      <c r="O73" s="118"/>
      <c r="P73" s="118"/>
      <c r="Q73" s="118"/>
      <c r="R73" s="118"/>
      <c r="S73" s="118"/>
      <c r="T73" s="118"/>
      <c r="U73" s="118"/>
      <c r="V73" s="118"/>
      <c r="W73" s="118"/>
      <c r="X73" s="118"/>
      <c r="Y73" s="118"/>
      <c r="Z73" s="118"/>
      <c r="AA73" s="118"/>
      <c r="AB73" s="118"/>
      <c r="AC73" s="118"/>
      <c r="AD73" s="118"/>
      <c r="AE73" s="118"/>
      <c r="AF73" s="118"/>
      <c r="AG73" s="118"/>
      <c r="AH73" s="79"/>
    </row>
    <row r="74" spans="7:34" ht="15">
      <c r="G74" s="285"/>
      <c r="H74" s="285"/>
      <c r="I74" s="285"/>
      <c r="J74" s="162"/>
      <c r="K74" s="124"/>
      <c r="L74" s="287"/>
      <c r="M74" s="118"/>
      <c r="N74" s="118"/>
      <c r="O74" s="118"/>
      <c r="P74" s="118"/>
      <c r="Q74" s="118"/>
      <c r="R74" s="118"/>
      <c r="S74" s="118"/>
      <c r="T74" s="118"/>
      <c r="U74" s="118"/>
      <c r="V74" s="118"/>
      <c r="W74" s="118"/>
      <c r="X74" s="118"/>
      <c r="Y74" s="118"/>
      <c r="Z74" s="118"/>
      <c r="AA74" s="118"/>
      <c r="AB74" s="118"/>
      <c r="AC74" s="118"/>
      <c r="AD74" s="118"/>
      <c r="AE74" s="118"/>
      <c r="AF74" s="118"/>
      <c r="AG74" s="118"/>
      <c r="AH74" s="79"/>
    </row>
    <row r="75" spans="7:34" ht="15">
      <c r="G75" s="285"/>
      <c r="H75" s="285"/>
      <c r="I75" s="285"/>
      <c r="J75" s="162"/>
      <c r="K75" s="124"/>
      <c r="L75" s="287"/>
      <c r="M75" s="118"/>
      <c r="N75" s="118"/>
      <c r="O75" s="118"/>
      <c r="P75" s="118"/>
      <c r="Q75" s="118"/>
      <c r="R75" s="118"/>
      <c r="S75" s="118"/>
      <c r="T75" s="118"/>
      <c r="U75" s="118"/>
      <c r="V75" s="118"/>
      <c r="W75" s="118"/>
      <c r="X75" s="118"/>
      <c r="Y75" s="118"/>
      <c r="Z75" s="118"/>
      <c r="AA75" s="118"/>
      <c r="AB75" s="118"/>
      <c r="AC75" s="118"/>
      <c r="AD75" s="118"/>
      <c r="AE75" s="118"/>
      <c r="AF75" s="118"/>
      <c r="AG75" s="118"/>
      <c r="AH75" s="79"/>
    </row>
    <row r="76" spans="7:34" ht="15.6" customHeight="1">
      <c r="G76" s="285"/>
      <c r="H76" s="285"/>
      <c r="I76" s="285"/>
      <c r="J76" s="162"/>
      <c r="K76" s="124"/>
      <c r="L76" s="124"/>
      <c r="M76" s="118"/>
      <c r="N76" s="118"/>
      <c r="O76" s="118"/>
      <c r="P76" s="118"/>
      <c r="Q76" s="118"/>
      <c r="R76" s="118"/>
      <c r="S76" s="118"/>
      <c r="T76" s="118"/>
      <c r="U76" s="118"/>
      <c r="V76" s="118"/>
      <c r="W76" s="118"/>
      <c r="X76" s="118"/>
      <c r="Y76" s="118"/>
      <c r="Z76" s="118"/>
      <c r="AA76" s="118"/>
      <c r="AB76" s="118"/>
      <c r="AC76" s="118"/>
      <c r="AD76" s="118"/>
      <c r="AE76" s="118"/>
      <c r="AF76" s="118"/>
      <c r="AG76" s="118"/>
      <c r="AH76" s="79"/>
    </row>
    <row r="77" spans="7:34" ht="15">
      <c r="G77" s="285"/>
      <c r="H77" s="285"/>
      <c r="I77" s="285"/>
      <c r="J77" s="162"/>
      <c r="K77" s="124"/>
      <c r="L77" s="124"/>
      <c r="M77" s="118"/>
      <c r="N77" s="118"/>
      <c r="O77" s="118"/>
      <c r="P77" s="118"/>
      <c r="Q77" s="118"/>
      <c r="R77" s="118"/>
      <c r="S77" s="118"/>
      <c r="T77" s="118"/>
      <c r="U77" s="118"/>
      <c r="V77" s="118"/>
      <c r="W77" s="118"/>
      <c r="X77" s="118"/>
      <c r="Y77" s="118"/>
      <c r="Z77" s="118"/>
      <c r="AA77" s="118"/>
      <c r="AB77" s="118"/>
      <c r="AC77" s="118"/>
      <c r="AD77" s="118"/>
      <c r="AE77" s="118"/>
      <c r="AF77" s="118"/>
      <c r="AG77" s="118"/>
      <c r="AH77" s="79"/>
    </row>
    <row r="78" spans="7:34" ht="15.6" customHeight="1">
      <c r="G78" s="285"/>
      <c r="H78" s="285"/>
      <c r="I78" s="285"/>
      <c r="J78" s="162"/>
      <c r="K78" s="124"/>
      <c r="L78" s="124"/>
      <c r="M78" s="118"/>
      <c r="N78" s="118"/>
      <c r="O78" s="118"/>
      <c r="P78" s="118"/>
      <c r="Q78" s="118"/>
      <c r="R78" s="118"/>
      <c r="S78" s="118"/>
      <c r="T78" s="118"/>
      <c r="U78" s="118"/>
      <c r="V78" s="118"/>
      <c r="W78" s="118"/>
      <c r="X78" s="118"/>
      <c r="Y78" s="118"/>
      <c r="Z78" s="118"/>
      <c r="AA78" s="118"/>
      <c r="AB78" s="118"/>
      <c r="AC78" s="118"/>
      <c r="AD78" s="118"/>
      <c r="AE78" s="118"/>
      <c r="AF78" s="118"/>
      <c r="AG78" s="118"/>
      <c r="AH78" s="79"/>
    </row>
    <row r="79" spans="7:34" ht="15">
      <c r="G79" s="285"/>
      <c r="H79" s="285"/>
      <c r="I79" s="285"/>
      <c r="J79" s="162"/>
      <c r="K79" s="124"/>
      <c r="L79" s="124"/>
      <c r="M79" s="118"/>
      <c r="N79" s="118"/>
      <c r="O79" s="118"/>
      <c r="P79" s="118"/>
      <c r="Q79" s="118"/>
      <c r="R79" s="118"/>
      <c r="S79" s="118"/>
      <c r="T79" s="118"/>
      <c r="U79" s="118"/>
      <c r="V79" s="118"/>
      <c r="W79" s="118"/>
      <c r="X79" s="118"/>
      <c r="Y79" s="118"/>
      <c r="Z79" s="118"/>
      <c r="AA79" s="118"/>
      <c r="AB79" s="118"/>
      <c r="AC79" s="118"/>
      <c r="AD79" s="118"/>
      <c r="AE79" s="118"/>
      <c r="AF79" s="118"/>
      <c r="AG79" s="118"/>
      <c r="AH79" s="79"/>
    </row>
    <row r="80" spans="7:34" ht="15">
      <c r="G80" s="285"/>
      <c r="H80" s="285"/>
      <c r="I80" s="285"/>
      <c r="J80" s="162"/>
      <c r="K80" s="124"/>
      <c r="L80" s="124"/>
      <c r="M80" s="118"/>
      <c r="N80" s="118"/>
      <c r="O80" s="118"/>
      <c r="P80" s="118"/>
      <c r="Q80" s="118"/>
      <c r="R80" s="118"/>
      <c r="S80" s="118"/>
      <c r="T80" s="118"/>
      <c r="U80" s="118"/>
      <c r="V80" s="118"/>
      <c r="W80" s="118"/>
      <c r="X80" s="118"/>
      <c r="Y80" s="118"/>
      <c r="Z80" s="118"/>
      <c r="AA80" s="118"/>
      <c r="AB80" s="118"/>
      <c r="AC80" s="118"/>
      <c r="AD80" s="118"/>
      <c r="AE80" s="118"/>
      <c r="AF80" s="118"/>
      <c r="AG80" s="118"/>
      <c r="AH80" s="79"/>
    </row>
    <row r="81" spans="7:34" ht="15">
      <c r="G81" s="285"/>
      <c r="H81" s="285"/>
      <c r="I81" s="285"/>
      <c r="J81" s="162"/>
      <c r="K81" s="124"/>
      <c r="L81" s="124"/>
      <c r="M81" s="118"/>
      <c r="N81" s="118"/>
      <c r="O81" s="118"/>
      <c r="P81" s="118"/>
      <c r="Q81" s="118"/>
      <c r="R81" s="118"/>
      <c r="S81" s="118"/>
      <c r="T81" s="118"/>
      <c r="U81" s="118"/>
      <c r="V81" s="118"/>
      <c r="W81" s="118"/>
      <c r="X81" s="118"/>
      <c r="Y81" s="118"/>
      <c r="Z81" s="118"/>
      <c r="AA81" s="118"/>
      <c r="AB81" s="118"/>
      <c r="AC81" s="118"/>
      <c r="AD81" s="118"/>
      <c r="AE81" s="118"/>
      <c r="AF81" s="118"/>
      <c r="AG81" s="118"/>
      <c r="AH81" s="79"/>
    </row>
    <row r="82" spans="7:34" ht="15.6" customHeight="1">
      <c r="G82" s="285"/>
      <c r="H82" s="285"/>
      <c r="I82" s="285"/>
      <c r="J82" s="162"/>
      <c r="K82" s="124"/>
      <c r="L82" s="124"/>
      <c r="M82" s="118"/>
      <c r="N82" s="118"/>
      <c r="O82" s="118"/>
      <c r="P82" s="118"/>
      <c r="Q82" s="118"/>
      <c r="R82" s="118"/>
      <c r="S82" s="118"/>
      <c r="T82" s="118"/>
      <c r="U82" s="118"/>
      <c r="V82" s="118"/>
      <c r="W82" s="118"/>
      <c r="X82" s="118"/>
      <c r="Y82" s="118"/>
      <c r="Z82" s="118"/>
      <c r="AA82" s="118"/>
      <c r="AB82" s="118"/>
      <c r="AC82" s="118"/>
      <c r="AD82" s="118"/>
      <c r="AE82" s="118"/>
      <c r="AF82" s="118"/>
      <c r="AG82" s="118"/>
      <c r="AH82" s="79"/>
    </row>
    <row r="83" spans="7:34" ht="15">
      <c r="G83" s="285"/>
      <c r="H83" s="285"/>
      <c r="I83" s="285"/>
      <c r="J83" s="162"/>
      <c r="K83" s="124"/>
      <c r="L83" s="124"/>
      <c r="M83" s="118"/>
      <c r="N83" s="118"/>
      <c r="O83" s="118"/>
      <c r="P83" s="118"/>
      <c r="Q83" s="118"/>
      <c r="R83" s="118"/>
      <c r="S83" s="118"/>
      <c r="T83" s="118"/>
      <c r="U83" s="118"/>
      <c r="V83" s="118"/>
      <c r="W83" s="118"/>
      <c r="X83" s="118"/>
      <c r="Y83" s="118"/>
      <c r="Z83" s="118"/>
      <c r="AA83" s="118"/>
      <c r="AB83" s="118"/>
      <c r="AC83" s="118"/>
      <c r="AD83" s="118"/>
      <c r="AE83" s="118"/>
      <c r="AF83" s="118"/>
      <c r="AG83" s="118"/>
      <c r="AH83" s="79"/>
    </row>
    <row r="84" spans="7:34" ht="15.6" customHeight="1">
      <c r="G84" s="285"/>
      <c r="H84" s="285"/>
      <c r="I84" s="285"/>
      <c r="J84" s="162"/>
      <c r="K84" s="124"/>
      <c r="L84" s="124"/>
      <c r="M84" s="118"/>
      <c r="N84" s="118"/>
      <c r="O84" s="118"/>
      <c r="P84" s="118"/>
      <c r="Q84" s="118"/>
      <c r="R84" s="118"/>
      <c r="S84" s="118"/>
      <c r="T84" s="118"/>
      <c r="U84" s="118"/>
      <c r="V84" s="118"/>
      <c r="W84" s="118"/>
      <c r="X84" s="118"/>
      <c r="Y84" s="118"/>
      <c r="Z84" s="118"/>
      <c r="AA84" s="118"/>
      <c r="AB84" s="118"/>
      <c r="AC84" s="118"/>
      <c r="AD84" s="118"/>
      <c r="AE84" s="118"/>
      <c r="AF84" s="118"/>
      <c r="AG84" s="118"/>
      <c r="AH84" s="79"/>
    </row>
    <row r="85" spans="7:34" ht="15">
      <c r="G85" s="285"/>
      <c r="H85" s="285"/>
      <c r="I85" s="285"/>
      <c r="J85" s="162"/>
      <c r="K85" s="124"/>
      <c r="L85" s="124"/>
      <c r="M85" s="118"/>
      <c r="N85" s="118"/>
      <c r="O85" s="118"/>
      <c r="P85" s="118"/>
      <c r="Q85" s="118"/>
      <c r="R85" s="118"/>
      <c r="S85" s="118"/>
      <c r="T85" s="118"/>
      <c r="U85" s="118"/>
      <c r="V85" s="118"/>
      <c r="W85" s="118"/>
      <c r="X85" s="118"/>
      <c r="Y85" s="118"/>
      <c r="Z85" s="118"/>
      <c r="AA85" s="118"/>
      <c r="AB85" s="118"/>
      <c r="AC85" s="118"/>
      <c r="AD85" s="118"/>
      <c r="AE85" s="118"/>
      <c r="AF85" s="118"/>
      <c r="AG85" s="118"/>
      <c r="AH85" s="79"/>
    </row>
    <row r="86" spans="7:34" ht="15">
      <c r="G86" s="285"/>
      <c r="H86" s="285"/>
      <c r="I86" s="285"/>
      <c r="J86" s="79"/>
      <c r="K86" s="79"/>
      <c r="L86" s="124"/>
      <c r="M86" s="124"/>
      <c r="N86" s="124"/>
      <c r="O86" s="124"/>
      <c r="P86" s="124"/>
      <c r="Q86" s="124"/>
      <c r="R86" s="124"/>
      <c r="S86" s="124"/>
      <c r="T86" s="124"/>
      <c r="U86" s="124"/>
      <c r="V86" s="124"/>
      <c r="W86" s="124"/>
      <c r="X86" s="124"/>
      <c r="Y86" s="124"/>
      <c r="Z86" s="124"/>
      <c r="AA86" s="124"/>
      <c r="AB86" s="124"/>
      <c r="AC86" s="124"/>
      <c r="AD86" s="124"/>
      <c r="AE86" s="124"/>
      <c r="AF86" s="79"/>
      <c r="AG86" s="79"/>
      <c r="AH86" s="79"/>
    </row>
    <row r="87" spans="7:34" ht="15.75">
      <c r="G87" s="285"/>
      <c r="H87" s="285"/>
      <c r="I87" s="285"/>
      <c r="J87" s="79"/>
      <c r="K87" s="79"/>
      <c r="L87" s="124"/>
      <c r="M87" s="286"/>
      <c r="N87" s="286"/>
      <c r="O87" s="286"/>
      <c r="P87" s="286"/>
      <c r="Q87" s="286"/>
      <c r="R87" s="286"/>
      <c r="S87" s="286"/>
      <c r="T87" s="286"/>
      <c r="U87" s="286"/>
      <c r="V87" s="286"/>
      <c r="W87" s="286"/>
      <c r="X87" s="286"/>
      <c r="Y87" s="286"/>
      <c r="Z87" s="286"/>
      <c r="AA87" s="286"/>
      <c r="AB87" s="286"/>
      <c r="AC87" s="286"/>
      <c r="AD87" s="286"/>
      <c r="AE87" s="286"/>
      <c r="AF87" s="118"/>
      <c r="AG87" s="118"/>
      <c r="AH87" s="79"/>
    </row>
    <row r="88" spans="7:34" ht="15.6" customHeight="1">
      <c r="G88" s="285"/>
      <c r="H88" s="285"/>
      <c r="I88" s="285"/>
      <c r="J88" s="162"/>
      <c r="K88" s="124"/>
      <c r="L88" s="124"/>
      <c r="M88" s="118"/>
      <c r="N88" s="118"/>
      <c r="O88" s="118"/>
      <c r="P88" s="118"/>
      <c r="Q88" s="118"/>
      <c r="R88" s="118"/>
      <c r="S88" s="118"/>
      <c r="T88" s="118"/>
      <c r="U88" s="118"/>
      <c r="V88" s="118"/>
      <c r="W88" s="118"/>
      <c r="X88" s="118"/>
      <c r="Y88" s="118"/>
      <c r="Z88" s="118"/>
      <c r="AA88" s="118"/>
      <c r="AB88" s="118"/>
      <c r="AC88" s="118"/>
      <c r="AD88" s="118"/>
      <c r="AE88" s="118"/>
      <c r="AF88" s="118"/>
      <c r="AG88" s="118"/>
      <c r="AH88" s="79"/>
    </row>
    <row r="89" spans="7:34" ht="15">
      <c r="G89" s="285"/>
      <c r="H89" s="285"/>
      <c r="I89" s="285"/>
      <c r="J89" s="162"/>
      <c r="K89" s="124"/>
      <c r="L89" s="124"/>
      <c r="M89" s="118"/>
      <c r="N89" s="118"/>
      <c r="O89" s="118"/>
      <c r="P89" s="118"/>
      <c r="Q89" s="118"/>
      <c r="R89" s="118"/>
      <c r="S89" s="118"/>
      <c r="T89" s="118"/>
      <c r="U89" s="118"/>
      <c r="V89" s="118"/>
      <c r="W89" s="118"/>
      <c r="X89" s="118"/>
      <c r="Y89" s="118"/>
      <c r="Z89" s="118"/>
      <c r="AA89" s="118"/>
      <c r="AB89" s="118"/>
      <c r="AC89" s="118"/>
      <c r="AD89" s="118"/>
      <c r="AE89" s="118"/>
      <c r="AF89" s="118"/>
      <c r="AG89" s="118"/>
      <c r="AH89" s="79"/>
    </row>
    <row r="90" spans="7:34" ht="15.6" customHeight="1">
      <c r="G90" s="285"/>
      <c r="H90" s="285"/>
      <c r="I90" s="285"/>
      <c r="J90" s="162"/>
      <c r="K90" s="124"/>
      <c r="L90" s="124"/>
      <c r="M90" s="118"/>
      <c r="N90" s="118"/>
      <c r="O90" s="118"/>
      <c r="P90" s="118"/>
      <c r="Q90" s="118"/>
      <c r="R90" s="118"/>
      <c r="S90" s="118"/>
      <c r="T90" s="118"/>
      <c r="U90" s="118"/>
      <c r="V90" s="118"/>
      <c r="W90" s="118"/>
      <c r="X90" s="118"/>
      <c r="Y90" s="118"/>
      <c r="Z90" s="118"/>
      <c r="AA90" s="118"/>
      <c r="AB90" s="118"/>
      <c r="AC90" s="118"/>
      <c r="AD90" s="118"/>
      <c r="AE90" s="118"/>
      <c r="AF90" s="118"/>
      <c r="AG90" s="118"/>
      <c r="AH90" s="79"/>
    </row>
    <row r="91" spans="7:34" ht="15">
      <c r="G91" s="285"/>
      <c r="H91" s="285"/>
      <c r="I91" s="285"/>
      <c r="J91" s="162"/>
      <c r="K91" s="124"/>
      <c r="L91" s="124"/>
      <c r="M91" s="118"/>
      <c r="N91" s="118"/>
      <c r="O91" s="118"/>
      <c r="P91" s="118"/>
      <c r="Q91" s="118"/>
      <c r="R91" s="118"/>
      <c r="S91" s="118"/>
      <c r="T91" s="118"/>
      <c r="U91" s="118"/>
      <c r="V91" s="118"/>
      <c r="W91" s="118"/>
      <c r="X91" s="118"/>
      <c r="Y91" s="118"/>
      <c r="Z91" s="118"/>
      <c r="AA91" s="118"/>
      <c r="AB91" s="118"/>
      <c r="AC91" s="118"/>
      <c r="AD91" s="118"/>
      <c r="AE91" s="118"/>
      <c r="AF91" s="118"/>
      <c r="AG91" s="118"/>
      <c r="AH91" s="79"/>
    </row>
    <row r="92" spans="7:34" ht="15">
      <c r="G92" s="285"/>
      <c r="H92" s="285"/>
      <c r="I92" s="285"/>
      <c r="J92" s="162"/>
      <c r="K92" s="124"/>
      <c r="L92" s="124"/>
      <c r="M92" s="118"/>
      <c r="N92" s="118"/>
      <c r="O92" s="118"/>
      <c r="P92" s="118"/>
      <c r="Q92" s="118"/>
      <c r="R92" s="118"/>
      <c r="S92" s="118"/>
      <c r="T92" s="118"/>
      <c r="U92" s="118"/>
      <c r="V92" s="118"/>
      <c r="W92" s="118"/>
      <c r="X92" s="118"/>
      <c r="Y92" s="118"/>
      <c r="Z92" s="118"/>
      <c r="AA92" s="118"/>
      <c r="AB92" s="118"/>
      <c r="AC92" s="118"/>
      <c r="AD92" s="118"/>
      <c r="AE92" s="118"/>
      <c r="AF92" s="118"/>
      <c r="AG92" s="118"/>
      <c r="AH92" s="79"/>
    </row>
    <row r="93" spans="7:34" ht="15">
      <c r="G93" s="285"/>
      <c r="H93" s="285"/>
      <c r="I93" s="285"/>
      <c r="J93" s="162"/>
      <c r="K93" s="124"/>
      <c r="L93" s="124"/>
      <c r="M93" s="118"/>
      <c r="N93" s="118"/>
      <c r="O93" s="118"/>
      <c r="P93" s="118"/>
      <c r="Q93" s="118"/>
      <c r="R93" s="118"/>
      <c r="S93" s="118"/>
      <c r="T93" s="118"/>
      <c r="U93" s="118"/>
      <c r="V93" s="118"/>
      <c r="W93" s="118"/>
      <c r="X93" s="118"/>
      <c r="Y93" s="118"/>
      <c r="Z93" s="118"/>
      <c r="AA93" s="118"/>
      <c r="AB93" s="118"/>
      <c r="AC93" s="118"/>
      <c r="AD93" s="118"/>
      <c r="AE93" s="118"/>
      <c r="AF93" s="118"/>
      <c r="AG93" s="118"/>
      <c r="AH93" s="79"/>
    </row>
    <row r="94" spans="7:34" ht="15.6" customHeight="1">
      <c r="G94" s="285"/>
      <c r="H94" s="285"/>
      <c r="I94" s="285"/>
      <c r="J94" s="162"/>
      <c r="K94" s="124"/>
      <c r="L94" s="124"/>
      <c r="M94" s="118"/>
      <c r="N94" s="118"/>
      <c r="O94" s="118"/>
      <c r="P94" s="118"/>
      <c r="Q94" s="118"/>
      <c r="R94" s="118"/>
      <c r="S94" s="118"/>
      <c r="T94" s="118"/>
      <c r="U94" s="118"/>
      <c r="V94" s="118"/>
      <c r="W94" s="118"/>
      <c r="X94" s="118"/>
      <c r="Y94" s="118"/>
      <c r="Z94" s="118"/>
      <c r="AA94" s="118"/>
      <c r="AB94" s="118"/>
      <c r="AC94" s="118"/>
      <c r="AD94" s="118"/>
      <c r="AE94" s="118"/>
      <c r="AF94" s="118"/>
      <c r="AG94" s="118"/>
      <c r="AH94" s="79"/>
    </row>
    <row r="95" spans="7:34" ht="15">
      <c r="G95" s="285"/>
      <c r="H95" s="285"/>
      <c r="I95" s="285"/>
      <c r="J95" s="162"/>
      <c r="K95" s="124"/>
      <c r="L95" s="124"/>
      <c r="M95" s="118"/>
      <c r="N95" s="118"/>
      <c r="O95" s="118"/>
      <c r="P95" s="118"/>
      <c r="Q95" s="118"/>
      <c r="R95" s="118"/>
      <c r="S95" s="118"/>
      <c r="T95" s="118"/>
      <c r="U95" s="118"/>
      <c r="V95" s="118"/>
      <c r="W95" s="118"/>
      <c r="X95" s="118"/>
      <c r="Y95" s="118"/>
      <c r="Z95" s="118"/>
      <c r="AA95" s="118"/>
      <c r="AB95" s="118"/>
      <c r="AC95" s="118"/>
      <c r="AD95" s="118"/>
      <c r="AE95" s="118"/>
      <c r="AF95" s="118"/>
      <c r="AG95" s="118"/>
      <c r="AH95" s="79"/>
    </row>
    <row r="96" spans="7:34" ht="15.6" customHeight="1">
      <c r="G96" s="285"/>
      <c r="H96" s="285"/>
      <c r="I96" s="285"/>
      <c r="J96" s="162"/>
      <c r="K96" s="124"/>
      <c r="L96" s="287"/>
      <c r="M96" s="118"/>
      <c r="N96" s="118"/>
      <c r="O96" s="118"/>
      <c r="P96" s="118"/>
      <c r="Q96" s="118"/>
      <c r="R96" s="118"/>
      <c r="S96" s="118"/>
      <c r="T96" s="118"/>
      <c r="U96" s="118"/>
      <c r="V96" s="118"/>
      <c r="W96" s="118"/>
      <c r="X96" s="118"/>
      <c r="Y96" s="118"/>
      <c r="Z96" s="118"/>
      <c r="AA96" s="118"/>
      <c r="AB96" s="118"/>
      <c r="AC96" s="118"/>
      <c r="AD96" s="118"/>
      <c r="AE96" s="118"/>
      <c r="AF96" s="118"/>
      <c r="AG96" s="118"/>
      <c r="AH96" s="79"/>
    </row>
    <row r="97" spans="7:34" ht="15">
      <c r="G97" s="285"/>
      <c r="H97" s="285"/>
      <c r="I97" s="285"/>
      <c r="J97" s="162"/>
      <c r="K97" s="124"/>
      <c r="L97" s="287"/>
      <c r="M97" s="118"/>
      <c r="N97" s="118"/>
      <c r="O97" s="118"/>
      <c r="P97" s="118"/>
      <c r="Q97" s="118"/>
      <c r="R97" s="118"/>
      <c r="S97" s="118"/>
      <c r="T97" s="118"/>
      <c r="U97" s="118"/>
      <c r="V97" s="118"/>
      <c r="W97" s="118"/>
      <c r="X97" s="118"/>
      <c r="Y97" s="118"/>
      <c r="Z97" s="118"/>
      <c r="AA97" s="118"/>
      <c r="AB97" s="118"/>
      <c r="AC97" s="118"/>
      <c r="AD97" s="118"/>
      <c r="AE97" s="118"/>
      <c r="AF97" s="118"/>
      <c r="AG97" s="118"/>
      <c r="AH97" s="79"/>
    </row>
    <row r="98" spans="7:34" ht="15">
      <c r="G98" s="285"/>
      <c r="H98" s="285"/>
      <c r="I98" s="285"/>
      <c r="J98" s="162"/>
      <c r="K98" s="124"/>
      <c r="L98" s="124"/>
      <c r="M98" s="118"/>
      <c r="N98" s="118"/>
      <c r="O98" s="118"/>
      <c r="P98" s="118"/>
      <c r="Q98" s="118"/>
      <c r="R98" s="118"/>
      <c r="S98" s="118"/>
      <c r="T98" s="118"/>
      <c r="U98" s="118"/>
      <c r="V98" s="118"/>
      <c r="W98" s="118"/>
      <c r="X98" s="118"/>
      <c r="Y98" s="118"/>
      <c r="Z98" s="118"/>
      <c r="AA98" s="118"/>
      <c r="AB98" s="118"/>
      <c r="AC98" s="118"/>
      <c r="AD98" s="118"/>
      <c r="AE98" s="118"/>
      <c r="AF98" s="118"/>
      <c r="AG98" s="118"/>
      <c r="AH98" s="79"/>
    </row>
    <row r="99" spans="7:34" ht="15">
      <c r="G99" s="285"/>
      <c r="H99" s="285"/>
      <c r="I99" s="285"/>
      <c r="J99" s="162"/>
      <c r="K99" s="124"/>
      <c r="L99" s="124"/>
      <c r="M99" s="118"/>
      <c r="N99" s="118"/>
      <c r="O99" s="118"/>
      <c r="P99" s="118"/>
      <c r="Q99" s="118"/>
      <c r="R99" s="118"/>
      <c r="S99" s="118"/>
      <c r="T99" s="118"/>
      <c r="U99" s="118"/>
      <c r="V99" s="118"/>
      <c r="W99" s="118"/>
      <c r="X99" s="118"/>
      <c r="Y99" s="118"/>
      <c r="Z99" s="118"/>
      <c r="AA99" s="118"/>
      <c r="AB99" s="118"/>
      <c r="AC99" s="118"/>
      <c r="AD99" s="118"/>
      <c r="AE99" s="118"/>
      <c r="AF99" s="118"/>
      <c r="AG99" s="118"/>
      <c r="AH99" s="79"/>
    </row>
    <row r="100" spans="7:34" ht="15.6" customHeight="1">
      <c r="G100" s="285"/>
      <c r="H100" s="285"/>
      <c r="I100" s="285"/>
      <c r="J100" s="162"/>
      <c r="K100" s="124"/>
      <c r="L100" s="124"/>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79"/>
    </row>
    <row r="101" spans="7:34" ht="15">
      <c r="G101" s="285"/>
      <c r="H101" s="285"/>
      <c r="I101" s="285"/>
      <c r="J101" s="162"/>
      <c r="K101" s="124"/>
      <c r="L101" s="124"/>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79"/>
    </row>
    <row r="102" spans="7:34" ht="15.6" customHeight="1">
      <c r="G102" s="285"/>
      <c r="H102" s="285"/>
      <c r="I102" s="285"/>
      <c r="J102" s="162"/>
      <c r="K102" s="124"/>
      <c r="L102" s="124"/>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79"/>
    </row>
    <row r="103" spans="7:34" ht="15">
      <c r="G103" s="285"/>
      <c r="H103" s="285"/>
      <c r="I103" s="285"/>
      <c r="J103" s="162"/>
      <c r="K103" s="124"/>
      <c r="L103" s="124"/>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79"/>
    </row>
    <row r="104" spans="7:34" ht="15">
      <c r="G104" s="285"/>
      <c r="H104" s="285"/>
      <c r="I104" s="285"/>
      <c r="J104" s="162"/>
      <c r="K104" s="124"/>
      <c r="L104" s="124"/>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79"/>
    </row>
    <row r="105" spans="7:34" ht="15">
      <c r="G105" s="285"/>
      <c r="H105" s="285"/>
      <c r="I105" s="285"/>
      <c r="J105" s="162"/>
      <c r="K105" s="124"/>
      <c r="L105" s="124"/>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79"/>
    </row>
    <row r="106" spans="7:34" ht="15.6" customHeight="1">
      <c r="G106" s="285"/>
      <c r="H106" s="285"/>
      <c r="I106" s="285"/>
      <c r="J106" s="162"/>
      <c r="K106" s="124"/>
      <c r="L106" s="124"/>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79"/>
    </row>
    <row r="107" spans="7:34" ht="15">
      <c r="G107" s="285"/>
      <c r="H107" s="285"/>
      <c r="I107" s="285"/>
      <c r="J107" s="162"/>
      <c r="K107" s="124"/>
      <c r="L107" s="124"/>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79"/>
    </row>
    <row r="108" spans="7:34" ht="15.6" customHeight="1">
      <c r="G108" s="285"/>
      <c r="H108" s="285"/>
      <c r="I108" s="285"/>
      <c r="J108" s="79"/>
      <c r="K108" s="79"/>
      <c r="L108" s="124"/>
      <c r="M108" s="124"/>
      <c r="N108" s="124"/>
      <c r="O108" s="124"/>
      <c r="P108" s="124"/>
      <c r="Q108" s="124"/>
      <c r="R108" s="124"/>
      <c r="S108" s="124"/>
      <c r="T108" s="124"/>
      <c r="U108" s="124"/>
      <c r="V108" s="124"/>
      <c r="W108" s="124"/>
      <c r="X108" s="124"/>
      <c r="Y108" s="124"/>
      <c r="Z108" s="124"/>
      <c r="AA108" s="124"/>
      <c r="AB108" s="124"/>
      <c r="AC108" s="124"/>
      <c r="AD108" s="124"/>
      <c r="AE108" s="124"/>
      <c r="AF108" s="79"/>
      <c r="AG108" s="79"/>
      <c r="AH108" s="79"/>
    </row>
    <row r="109" spans="7:34" ht="15.75">
      <c r="G109" s="285"/>
      <c r="H109" s="285"/>
      <c r="I109" s="285"/>
      <c r="J109" s="79"/>
      <c r="K109" s="79"/>
      <c r="L109" s="124"/>
      <c r="M109" s="286"/>
      <c r="N109" s="286"/>
      <c r="O109" s="286"/>
      <c r="P109" s="286"/>
      <c r="Q109" s="286"/>
      <c r="R109" s="286"/>
      <c r="S109" s="286"/>
      <c r="T109" s="286"/>
      <c r="U109" s="286"/>
      <c r="V109" s="286"/>
      <c r="W109" s="286"/>
      <c r="X109" s="286"/>
      <c r="Y109" s="286"/>
      <c r="Z109" s="286"/>
      <c r="AA109" s="286"/>
      <c r="AB109" s="286"/>
      <c r="AC109" s="286"/>
      <c r="AD109" s="286"/>
      <c r="AE109" s="286"/>
      <c r="AF109" s="118"/>
      <c r="AG109" s="118"/>
      <c r="AH109" s="79"/>
    </row>
    <row r="110" spans="7:34" ht="15">
      <c r="G110" s="285"/>
      <c r="H110" s="285"/>
      <c r="I110" s="285"/>
      <c r="J110" s="162"/>
      <c r="K110" s="124"/>
      <c r="L110" s="124"/>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79"/>
    </row>
    <row r="111" spans="7:34" ht="15">
      <c r="G111" s="285"/>
      <c r="H111" s="285"/>
      <c r="I111" s="285"/>
      <c r="J111" s="162"/>
      <c r="K111" s="124"/>
      <c r="L111" s="124"/>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79"/>
    </row>
    <row r="112" spans="7:34" ht="15">
      <c r="G112" s="285"/>
      <c r="H112" s="285"/>
      <c r="I112" s="285"/>
      <c r="J112" s="162"/>
      <c r="K112" s="124"/>
      <c r="L112" s="124"/>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79"/>
    </row>
    <row r="113" spans="7:34" ht="15">
      <c r="G113" s="285"/>
      <c r="H113" s="285"/>
      <c r="I113" s="285"/>
      <c r="J113" s="162"/>
      <c r="K113" s="124"/>
      <c r="L113" s="124"/>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79"/>
    </row>
    <row r="114" spans="7:34" ht="15">
      <c r="G114" s="285"/>
      <c r="H114" s="285"/>
      <c r="I114" s="285"/>
      <c r="J114" s="162"/>
      <c r="K114" s="124"/>
      <c r="L114" s="124"/>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79"/>
    </row>
    <row r="115" spans="7:34" ht="15">
      <c r="G115" s="285"/>
      <c r="H115" s="285"/>
      <c r="I115" s="285"/>
      <c r="J115" s="162"/>
      <c r="K115" s="124"/>
      <c r="L115" s="124"/>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79"/>
    </row>
    <row r="116" spans="7:34" ht="15">
      <c r="G116" s="285"/>
      <c r="H116" s="285"/>
      <c r="I116" s="285"/>
      <c r="J116" s="162"/>
      <c r="K116" s="124"/>
      <c r="L116" s="124"/>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79"/>
    </row>
    <row r="117" spans="7:34" ht="15">
      <c r="G117" s="285"/>
      <c r="H117" s="285"/>
      <c r="I117" s="285"/>
      <c r="J117" s="162"/>
      <c r="K117" s="124"/>
      <c r="L117" s="124"/>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79"/>
    </row>
    <row r="118" spans="7:34" ht="15">
      <c r="G118" s="285"/>
      <c r="H118" s="285"/>
      <c r="I118" s="285"/>
      <c r="J118" s="162"/>
      <c r="K118" s="124"/>
      <c r="L118" s="287"/>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79"/>
    </row>
    <row r="119" spans="7:34" ht="15">
      <c r="G119" s="285"/>
      <c r="H119" s="285"/>
      <c r="I119" s="285"/>
      <c r="J119" s="162"/>
      <c r="K119" s="124"/>
      <c r="L119" s="287"/>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79"/>
    </row>
    <row r="120" spans="7:34" ht="15">
      <c r="G120" s="285"/>
      <c r="H120" s="285"/>
      <c r="I120" s="285"/>
      <c r="J120" s="162"/>
      <c r="K120" s="124"/>
      <c r="L120" s="124"/>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79"/>
    </row>
    <row r="121" spans="7:34" ht="15">
      <c r="G121" s="285"/>
      <c r="H121" s="285"/>
      <c r="I121" s="285"/>
      <c r="J121" s="162"/>
      <c r="K121" s="124"/>
      <c r="L121" s="124"/>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79"/>
    </row>
    <row r="122" spans="7:34" ht="15">
      <c r="G122" s="285"/>
      <c r="H122" s="285"/>
      <c r="I122" s="285"/>
      <c r="J122" s="162"/>
      <c r="K122" s="124"/>
      <c r="L122" s="124"/>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79"/>
    </row>
    <row r="123" spans="7:34" ht="15">
      <c r="G123" s="285"/>
      <c r="H123" s="285"/>
      <c r="I123" s="285"/>
      <c r="J123" s="162"/>
      <c r="K123" s="124"/>
      <c r="L123" s="124"/>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79"/>
    </row>
    <row r="124" spans="7:34" ht="15">
      <c r="G124" s="285"/>
      <c r="H124" s="285"/>
      <c r="I124" s="285"/>
      <c r="J124" s="162"/>
      <c r="K124" s="124"/>
      <c r="L124" s="124"/>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79"/>
    </row>
    <row r="125" spans="7:34" ht="15">
      <c r="G125" s="285"/>
      <c r="H125" s="285"/>
      <c r="I125" s="285"/>
      <c r="J125" s="162"/>
      <c r="K125" s="124"/>
      <c r="L125" s="124"/>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79"/>
    </row>
    <row r="126" spans="7:34" ht="15">
      <c r="G126" s="285"/>
      <c r="H126" s="285"/>
      <c r="I126" s="285"/>
      <c r="J126" s="162"/>
      <c r="K126" s="124"/>
      <c r="L126" s="124"/>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79"/>
    </row>
    <row r="127" spans="7:34" ht="15">
      <c r="G127" s="285"/>
      <c r="H127" s="285"/>
      <c r="I127" s="285"/>
      <c r="J127" s="162"/>
      <c r="K127" s="124"/>
      <c r="L127" s="124"/>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79"/>
    </row>
    <row r="128" spans="7:34" ht="15">
      <c r="G128" s="285"/>
      <c r="H128" s="285"/>
      <c r="I128" s="285"/>
      <c r="J128" s="162"/>
      <c r="K128" s="124"/>
      <c r="L128" s="124"/>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79"/>
    </row>
    <row r="129" spans="7:34" ht="15">
      <c r="G129" s="285"/>
      <c r="H129" s="285"/>
      <c r="I129" s="285"/>
      <c r="J129" s="162"/>
      <c r="K129" s="124"/>
      <c r="L129" s="124"/>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79"/>
    </row>
    <row r="130" spans="7:34" ht="15">
      <c r="G130" s="285"/>
      <c r="H130" s="285"/>
      <c r="I130" s="285"/>
      <c r="J130" s="79"/>
      <c r="K130" s="79"/>
      <c r="L130" s="124"/>
      <c r="M130" s="124"/>
      <c r="N130" s="124"/>
      <c r="O130" s="124"/>
      <c r="P130" s="124"/>
      <c r="Q130" s="124"/>
      <c r="R130" s="124"/>
      <c r="S130" s="124"/>
      <c r="T130" s="124"/>
      <c r="U130" s="124"/>
      <c r="V130" s="124"/>
      <c r="W130" s="124"/>
      <c r="X130" s="124"/>
      <c r="Y130" s="124"/>
      <c r="Z130" s="124"/>
      <c r="AA130" s="124"/>
      <c r="AB130" s="124"/>
      <c r="AC130" s="124"/>
      <c r="AD130" s="124"/>
      <c r="AE130" s="124"/>
      <c r="AF130" s="79"/>
      <c r="AG130" s="79"/>
      <c r="AH130" s="79"/>
    </row>
    <row r="131" spans="7:34" ht="15.75">
      <c r="G131" s="285"/>
      <c r="H131" s="285"/>
      <c r="I131" s="285"/>
      <c r="J131" s="79"/>
      <c r="K131" s="79"/>
      <c r="L131" s="124"/>
      <c r="M131" s="286"/>
      <c r="N131" s="286"/>
      <c r="O131" s="286"/>
      <c r="P131" s="286"/>
      <c r="Q131" s="286"/>
      <c r="R131" s="286"/>
      <c r="S131" s="286"/>
      <c r="T131" s="286"/>
      <c r="U131" s="286"/>
      <c r="V131" s="286"/>
      <c r="W131" s="286"/>
      <c r="X131" s="286"/>
      <c r="Y131" s="286"/>
      <c r="Z131" s="286"/>
      <c r="AA131" s="286"/>
      <c r="AB131" s="286"/>
      <c r="AC131" s="286"/>
      <c r="AD131" s="286"/>
      <c r="AE131" s="286"/>
      <c r="AF131" s="118"/>
      <c r="AG131" s="118"/>
      <c r="AH131" s="79"/>
    </row>
    <row r="132" spans="7:34" ht="15">
      <c r="G132" s="285"/>
      <c r="H132" s="285"/>
      <c r="I132" s="285"/>
      <c r="J132" s="162"/>
      <c r="K132" s="124"/>
      <c r="L132" s="124"/>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79"/>
    </row>
    <row r="133" spans="7:34" ht="15">
      <c r="G133" s="285"/>
      <c r="H133" s="285"/>
      <c r="I133" s="285"/>
      <c r="J133" s="162"/>
      <c r="K133" s="124"/>
      <c r="L133" s="124"/>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79"/>
    </row>
    <row r="134" spans="7:34" ht="15">
      <c r="G134" s="285"/>
      <c r="H134" s="285"/>
      <c r="I134" s="285"/>
      <c r="J134" s="162"/>
      <c r="K134" s="124"/>
      <c r="L134" s="124"/>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79"/>
    </row>
    <row r="135" spans="7:34" ht="15">
      <c r="G135" s="285"/>
      <c r="H135" s="285"/>
      <c r="I135" s="285"/>
      <c r="J135" s="162"/>
      <c r="K135" s="124"/>
      <c r="L135" s="124"/>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79"/>
    </row>
    <row r="136" spans="7:34" ht="15">
      <c r="G136" s="285"/>
      <c r="H136" s="285"/>
      <c r="I136" s="285"/>
      <c r="J136" s="162"/>
      <c r="K136" s="124"/>
      <c r="L136" s="124"/>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79"/>
    </row>
    <row r="137" spans="7:34" ht="15">
      <c r="G137" s="285"/>
      <c r="H137" s="285"/>
      <c r="I137" s="285"/>
      <c r="J137" s="162"/>
      <c r="K137" s="124"/>
      <c r="L137" s="124"/>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79"/>
    </row>
    <row r="138" spans="7:34" ht="15">
      <c r="G138" s="285"/>
      <c r="H138" s="285"/>
      <c r="I138" s="285"/>
      <c r="J138" s="162"/>
      <c r="K138" s="124"/>
      <c r="L138" s="124"/>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79"/>
    </row>
    <row r="139" spans="7:34" ht="15">
      <c r="G139" s="285"/>
      <c r="H139" s="285"/>
      <c r="I139" s="285"/>
      <c r="J139" s="162"/>
      <c r="K139" s="124"/>
      <c r="L139" s="124"/>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79"/>
    </row>
    <row r="140" spans="7:34" ht="15">
      <c r="G140" s="285"/>
      <c r="H140" s="285"/>
      <c r="I140" s="285"/>
      <c r="J140" s="162"/>
      <c r="K140" s="124"/>
      <c r="L140" s="287"/>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79"/>
    </row>
    <row r="141" spans="7:34" ht="15">
      <c r="G141" s="285"/>
      <c r="H141" s="285"/>
      <c r="I141" s="285"/>
      <c r="J141" s="162"/>
      <c r="K141" s="124"/>
      <c r="L141" s="287"/>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79"/>
    </row>
    <row r="142" spans="7:34" ht="15">
      <c r="G142" s="285"/>
      <c r="H142" s="285"/>
      <c r="I142" s="285"/>
      <c r="J142" s="162"/>
      <c r="K142" s="124"/>
      <c r="L142" s="124"/>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79"/>
    </row>
    <row r="143" spans="7:34" ht="15">
      <c r="G143" s="285"/>
      <c r="H143" s="285"/>
      <c r="I143" s="285"/>
      <c r="J143" s="162"/>
      <c r="K143" s="124"/>
      <c r="L143" s="124"/>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79"/>
    </row>
    <row r="144" spans="7:34" ht="15">
      <c r="G144" s="285"/>
      <c r="H144" s="285"/>
      <c r="I144" s="285"/>
      <c r="J144" s="162"/>
      <c r="K144" s="124"/>
      <c r="L144" s="124"/>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79"/>
    </row>
    <row r="145" spans="7:34" ht="15">
      <c r="G145" s="285"/>
      <c r="H145" s="285"/>
      <c r="I145" s="285"/>
      <c r="J145" s="162"/>
      <c r="K145" s="124"/>
      <c r="L145" s="124"/>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79"/>
    </row>
    <row r="146" spans="7:34" ht="15">
      <c r="G146" s="285"/>
      <c r="H146" s="285"/>
      <c r="I146" s="285"/>
      <c r="J146" s="162"/>
      <c r="K146" s="124"/>
      <c r="L146" s="124"/>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79"/>
    </row>
    <row r="147" spans="7:34" ht="15">
      <c r="G147" s="285"/>
      <c r="H147" s="285"/>
      <c r="I147" s="285"/>
      <c r="J147" s="162"/>
      <c r="K147" s="124"/>
      <c r="L147" s="124"/>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79"/>
    </row>
    <row r="148" spans="7:34" ht="15">
      <c r="G148" s="285"/>
      <c r="H148" s="285"/>
      <c r="I148" s="285"/>
      <c r="J148" s="162"/>
      <c r="K148" s="124"/>
      <c r="L148" s="124"/>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79"/>
    </row>
    <row r="149" spans="7:34" ht="15">
      <c r="G149" s="285"/>
      <c r="H149" s="285"/>
      <c r="I149" s="285"/>
      <c r="J149" s="162"/>
      <c r="K149" s="124"/>
      <c r="L149" s="124"/>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79"/>
    </row>
    <row r="150" spans="7:34" ht="15">
      <c r="G150" s="285"/>
      <c r="H150" s="285"/>
      <c r="I150" s="285"/>
      <c r="J150" s="162"/>
      <c r="K150" s="124"/>
      <c r="L150" s="124"/>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79"/>
    </row>
    <row r="151" spans="7:34" ht="15">
      <c r="G151" s="285"/>
      <c r="H151" s="285"/>
      <c r="I151" s="285"/>
      <c r="J151" s="162"/>
      <c r="K151" s="124"/>
      <c r="L151" s="124"/>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79"/>
    </row>
    <row r="152" spans="7:34" ht="15">
      <c r="G152" s="285"/>
      <c r="H152" s="285"/>
      <c r="I152" s="285"/>
      <c r="J152" s="79"/>
      <c r="K152" s="79"/>
      <c r="L152" s="124"/>
      <c r="M152" s="124"/>
      <c r="N152" s="124"/>
      <c r="O152" s="124"/>
      <c r="P152" s="124"/>
      <c r="Q152" s="124"/>
      <c r="R152" s="124"/>
      <c r="S152" s="124"/>
      <c r="T152" s="124"/>
      <c r="U152" s="124"/>
      <c r="V152" s="124"/>
      <c r="W152" s="124"/>
      <c r="X152" s="124"/>
      <c r="Y152" s="124"/>
      <c r="Z152" s="124"/>
      <c r="AA152" s="124"/>
      <c r="AB152" s="124"/>
      <c r="AC152" s="124"/>
      <c r="AD152" s="124"/>
      <c r="AE152" s="124"/>
      <c r="AF152" s="79"/>
      <c r="AG152" s="79"/>
      <c r="AH152" s="79"/>
    </row>
    <row r="153" spans="7:34" ht="15.75">
      <c r="G153" s="285"/>
      <c r="H153" s="285"/>
      <c r="I153" s="285"/>
      <c r="J153" s="79"/>
      <c r="K153" s="79"/>
      <c r="L153" s="124"/>
      <c r="M153" s="286"/>
      <c r="N153" s="286"/>
      <c r="O153" s="286"/>
      <c r="P153" s="286"/>
      <c r="Q153" s="286"/>
      <c r="R153" s="286"/>
      <c r="S153" s="286"/>
      <c r="T153" s="286"/>
      <c r="U153" s="286"/>
      <c r="V153" s="286"/>
      <c r="W153" s="286"/>
      <c r="X153" s="286"/>
      <c r="Y153" s="286"/>
      <c r="Z153" s="286"/>
      <c r="AA153" s="286"/>
      <c r="AB153" s="286"/>
      <c r="AC153" s="286"/>
      <c r="AD153" s="286"/>
      <c r="AE153" s="286"/>
      <c r="AF153" s="118"/>
      <c r="AG153" s="118"/>
      <c r="AH153" s="79"/>
    </row>
    <row r="154" spans="7:34" ht="15">
      <c r="G154" s="285"/>
      <c r="H154" s="285"/>
      <c r="I154" s="285"/>
      <c r="J154" s="162"/>
      <c r="K154" s="124"/>
      <c r="L154" s="124"/>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79"/>
    </row>
    <row r="155" spans="7:34" ht="15">
      <c r="G155" s="285"/>
      <c r="H155" s="285"/>
      <c r="I155" s="285"/>
      <c r="J155" s="162"/>
      <c r="K155" s="124"/>
      <c r="L155" s="124"/>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79"/>
    </row>
    <row r="156" spans="7:34" ht="15">
      <c r="G156" s="285"/>
      <c r="H156" s="285"/>
      <c r="I156" s="285"/>
      <c r="J156" s="162"/>
      <c r="K156" s="124"/>
      <c r="L156" s="124"/>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79"/>
    </row>
    <row r="157" spans="7:34" ht="15">
      <c r="G157" s="285"/>
      <c r="H157" s="285"/>
      <c r="I157" s="285"/>
      <c r="J157" s="162"/>
      <c r="K157" s="124"/>
      <c r="L157" s="124"/>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79"/>
    </row>
    <row r="158" spans="7:34" ht="15">
      <c r="G158" s="285"/>
      <c r="H158" s="285"/>
      <c r="I158" s="285"/>
      <c r="J158" s="162"/>
      <c r="K158" s="124"/>
      <c r="L158" s="124"/>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79"/>
    </row>
    <row r="159" spans="7:34" ht="15">
      <c r="G159" s="285"/>
      <c r="H159" s="285"/>
      <c r="I159" s="285"/>
      <c r="J159" s="162"/>
      <c r="K159" s="124"/>
      <c r="L159" s="124"/>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79"/>
    </row>
    <row r="160" spans="7:34" ht="15">
      <c r="G160" s="285"/>
      <c r="H160" s="285"/>
      <c r="I160" s="285"/>
      <c r="J160" s="162"/>
      <c r="K160" s="124"/>
      <c r="L160" s="124"/>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79"/>
    </row>
    <row r="161" spans="7:34" ht="15">
      <c r="G161" s="285"/>
      <c r="H161" s="285"/>
      <c r="I161" s="285"/>
      <c r="J161" s="162"/>
      <c r="K161" s="124"/>
      <c r="L161" s="124"/>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79"/>
    </row>
    <row r="162" spans="7:34" ht="15">
      <c r="G162" s="285"/>
      <c r="H162" s="285"/>
      <c r="I162" s="285"/>
      <c r="J162" s="162"/>
      <c r="K162" s="124"/>
      <c r="L162" s="287"/>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79"/>
    </row>
    <row r="163" spans="7:34" ht="15">
      <c r="G163" s="285"/>
      <c r="H163" s="285"/>
      <c r="I163" s="285"/>
      <c r="J163" s="162"/>
      <c r="K163" s="124"/>
      <c r="L163" s="287"/>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79"/>
    </row>
    <row r="164" spans="7:34" ht="15">
      <c r="G164" s="285"/>
      <c r="H164" s="285"/>
      <c r="I164" s="285"/>
      <c r="J164" s="162"/>
      <c r="K164" s="124"/>
      <c r="L164" s="124"/>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79"/>
    </row>
    <row r="165" spans="7:34" ht="15">
      <c r="G165" s="285"/>
      <c r="H165" s="285"/>
      <c r="I165" s="285"/>
      <c r="J165" s="162"/>
      <c r="K165" s="124"/>
      <c r="L165" s="124"/>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79"/>
    </row>
    <row r="166" spans="7:34" ht="15">
      <c r="G166" s="285"/>
      <c r="H166" s="285"/>
      <c r="I166" s="285"/>
      <c r="J166" s="162"/>
      <c r="K166" s="124"/>
      <c r="L166" s="124"/>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79"/>
    </row>
    <row r="167" spans="7:34" ht="15">
      <c r="G167" s="285"/>
      <c r="H167" s="285"/>
      <c r="I167" s="285"/>
      <c r="J167" s="162"/>
      <c r="K167" s="124"/>
      <c r="L167" s="124"/>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79"/>
    </row>
    <row r="168" spans="7:34" ht="15">
      <c r="G168" s="285"/>
      <c r="H168" s="285"/>
      <c r="I168" s="285"/>
      <c r="J168" s="162"/>
      <c r="K168" s="124"/>
      <c r="L168" s="124"/>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79"/>
    </row>
    <row r="169" spans="7:34" ht="15">
      <c r="G169" s="285"/>
      <c r="H169" s="285"/>
      <c r="I169" s="285"/>
      <c r="J169" s="162"/>
      <c r="K169" s="124"/>
      <c r="L169" s="124"/>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79"/>
    </row>
    <row r="170" spans="7:34" ht="15">
      <c r="G170" s="285"/>
      <c r="H170" s="285"/>
      <c r="I170" s="285"/>
      <c r="J170" s="162"/>
      <c r="K170" s="124"/>
      <c r="L170" s="124"/>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79"/>
    </row>
    <row r="171" spans="7:34" ht="15">
      <c r="G171" s="285"/>
      <c r="H171" s="285"/>
      <c r="I171" s="285"/>
      <c r="J171" s="162"/>
      <c r="K171" s="124"/>
      <c r="L171" s="124"/>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79"/>
    </row>
    <row r="172" spans="7:34" ht="15">
      <c r="G172" s="285"/>
      <c r="H172" s="285"/>
      <c r="I172" s="285"/>
      <c r="J172" s="162"/>
      <c r="K172" s="124"/>
      <c r="L172" s="124"/>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79"/>
    </row>
    <row r="173" spans="7:34" ht="15">
      <c r="G173" s="285"/>
      <c r="H173" s="285"/>
      <c r="I173" s="285"/>
      <c r="J173" s="162"/>
      <c r="K173" s="124"/>
      <c r="L173" s="124"/>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79"/>
    </row>
    <row r="174" spans="7:34" ht="15">
      <c r="G174" s="285"/>
      <c r="H174" s="285"/>
      <c r="I174" s="285"/>
      <c r="J174" s="79"/>
      <c r="K174" s="79"/>
      <c r="L174" s="124"/>
      <c r="M174" s="124"/>
      <c r="N174" s="124"/>
      <c r="O174" s="124"/>
      <c r="P174" s="124"/>
      <c r="Q174" s="124"/>
      <c r="R174" s="124"/>
      <c r="S174" s="124"/>
      <c r="T174" s="124"/>
      <c r="U174" s="124"/>
      <c r="V174" s="124"/>
      <c r="W174" s="124"/>
      <c r="X174" s="124"/>
      <c r="Y174" s="124"/>
      <c r="Z174" s="124"/>
      <c r="AA174" s="124"/>
      <c r="AB174" s="124"/>
      <c r="AC174" s="124"/>
      <c r="AD174" s="124"/>
      <c r="AE174" s="124"/>
      <c r="AF174" s="79"/>
      <c r="AG174" s="79"/>
      <c r="AH174" s="79"/>
    </row>
    <row r="175" spans="7:34" ht="15.75">
      <c r="G175" s="285"/>
      <c r="H175" s="285"/>
      <c r="I175" s="285"/>
      <c r="J175" s="79"/>
      <c r="K175" s="79"/>
      <c r="L175" s="124"/>
      <c r="M175" s="286"/>
      <c r="N175" s="286"/>
      <c r="O175" s="286"/>
      <c r="P175" s="286"/>
      <c r="Q175" s="286"/>
      <c r="R175" s="286"/>
      <c r="S175" s="286"/>
      <c r="T175" s="286"/>
      <c r="U175" s="286"/>
      <c r="V175" s="286"/>
      <c r="W175" s="286"/>
      <c r="X175" s="286"/>
      <c r="Y175" s="286"/>
      <c r="Z175" s="286"/>
      <c r="AA175" s="286"/>
      <c r="AB175" s="286"/>
      <c r="AC175" s="286"/>
      <c r="AD175" s="286"/>
      <c r="AE175" s="286"/>
      <c r="AF175" s="118"/>
      <c r="AG175" s="118"/>
      <c r="AH175" s="79"/>
    </row>
    <row r="176" spans="7:34" ht="15">
      <c r="G176" s="285"/>
      <c r="H176" s="285"/>
      <c r="I176" s="285"/>
      <c r="J176" s="162"/>
      <c r="K176" s="124"/>
      <c r="L176" s="124"/>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79"/>
    </row>
    <row r="177" spans="7:34" ht="15">
      <c r="G177" s="285"/>
      <c r="H177" s="285"/>
      <c r="I177" s="285"/>
      <c r="J177" s="162"/>
      <c r="K177" s="124"/>
      <c r="L177" s="124"/>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79"/>
    </row>
    <row r="178" spans="7:34" ht="15">
      <c r="G178" s="285"/>
      <c r="H178" s="285"/>
      <c r="I178" s="285"/>
      <c r="J178" s="162"/>
      <c r="K178" s="124"/>
      <c r="L178" s="124"/>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79"/>
    </row>
    <row r="179" spans="7:34" ht="15">
      <c r="G179" s="285"/>
      <c r="H179" s="285"/>
      <c r="I179" s="285"/>
      <c r="J179" s="162"/>
      <c r="K179" s="124"/>
      <c r="L179" s="124"/>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79"/>
    </row>
    <row r="180" spans="7:34" ht="15">
      <c r="G180" s="285"/>
      <c r="H180" s="285"/>
      <c r="I180" s="285"/>
      <c r="J180" s="162"/>
      <c r="K180" s="124"/>
      <c r="L180" s="124"/>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79"/>
    </row>
    <row r="181" spans="7:34" ht="15">
      <c r="G181" s="285"/>
      <c r="H181" s="285"/>
      <c r="I181" s="285"/>
      <c r="J181" s="162"/>
      <c r="K181" s="124"/>
      <c r="L181" s="124"/>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79"/>
    </row>
    <row r="182" spans="7:34" ht="15">
      <c r="G182" s="285"/>
      <c r="H182" s="285"/>
      <c r="I182" s="285"/>
      <c r="J182" s="162"/>
      <c r="K182" s="124"/>
      <c r="L182" s="124"/>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79"/>
    </row>
    <row r="183" spans="7:34" ht="15">
      <c r="G183" s="285"/>
      <c r="H183" s="285"/>
      <c r="I183" s="285"/>
      <c r="J183" s="162"/>
      <c r="K183" s="124"/>
      <c r="L183" s="124"/>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79"/>
    </row>
    <row r="184" spans="7:34" ht="15">
      <c r="G184" s="285"/>
      <c r="H184" s="285"/>
      <c r="I184" s="285"/>
      <c r="J184" s="162"/>
      <c r="K184" s="124"/>
      <c r="L184" s="287"/>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79"/>
    </row>
    <row r="185" spans="7:34" ht="15">
      <c r="G185" s="285"/>
      <c r="H185" s="285"/>
      <c r="I185" s="285"/>
      <c r="J185" s="162"/>
      <c r="K185" s="124"/>
      <c r="L185" s="287"/>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79"/>
    </row>
    <row r="186" spans="7:34" ht="15">
      <c r="G186" s="285"/>
      <c r="H186" s="285"/>
      <c r="I186" s="285"/>
      <c r="J186" s="162"/>
      <c r="K186" s="124"/>
      <c r="L186" s="124"/>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79"/>
    </row>
    <row r="187" spans="7:34" ht="15">
      <c r="G187" s="285"/>
      <c r="H187" s="285"/>
      <c r="I187" s="285"/>
      <c r="J187" s="162"/>
      <c r="K187" s="124"/>
      <c r="L187" s="124"/>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79"/>
    </row>
    <row r="188" spans="7:34" ht="15">
      <c r="G188" s="285"/>
      <c r="H188" s="285"/>
      <c r="I188" s="285"/>
      <c r="J188" s="162"/>
      <c r="K188" s="124"/>
      <c r="L188" s="124"/>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79"/>
    </row>
    <row r="189" spans="7:34" ht="15">
      <c r="G189" s="285"/>
      <c r="H189" s="285"/>
      <c r="I189" s="285"/>
      <c r="J189" s="162"/>
      <c r="K189" s="124"/>
      <c r="L189" s="124"/>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79"/>
    </row>
    <row r="190" spans="7:34" ht="15">
      <c r="G190" s="285"/>
      <c r="H190" s="285"/>
      <c r="I190" s="285"/>
      <c r="J190" s="162"/>
      <c r="K190" s="124"/>
      <c r="L190" s="124"/>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79"/>
    </row>
    <row r="191" spans="7:34" ht="15">
      <c r="G191" s="285"/>
      <c r="H191" s="285"/>
      <c r="I191" s="285"/>
      <c r="J191" s="162"/>
      <c r="K191" s="124"/>
      <c r="L191" s="124"/>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79"/>
    </row>
    <row r="192" spans="7:34" ht="15">
      <c r="G192" s="285"/>
      <c r="H192" s="285"/>
      <c r="I192" s="285"/>
      <c r="J192" s="162"/>
      <c r="K192" s="124"/>
      <c r="L192" s="124"/>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79"/>
    </row>
    <row r="193" spans="7:34" ht="15">
      <c r="G193" s="285"/>
      <c r="H193" s="285"/>
      <c r="I193" s="285"/>
      <c r="J193" s="162"/>
      <c r="K193" s="124"/>
      <c r="L193" s="124"/>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79"/>
    </row>
    <row r="194" spans="7:34" ht="15">
      <c r="G194" s="285"/>
      <c r="H194" s="285"/>
      <c r="I194" s="285"/>
      <c r="J194" s="162"/>
      <c r="K194" s="124"/>
      <c r="L194" s="124"/>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79"/>
    </row>
    <row r="195" spans="7:34" ht="15">
      <c r="G195" s="285"/>
      <c r="H195" s="285"/>
      <c r="I195" s="285"/>
      <c r="J195" s="162"/>
      <c r="K195" s="124"/>
      <c r="L195" s="124"/>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79"/>
    </row>
    <row r="196" spans="7:34" ht="15">
      <c r="G196" s="285"/>
      <c r="H196" s="285"/>
      <c r="I196" s="285"/>
      <c r="J196" s="79"/>
      <c r="K196" s="79"/>
      <c r="L196" s="124"/>
      <c r="M196" s="124"/>
      <c r="N196" s="124"/>
      <c r="O196" s="124"/>
      <c r="P196" s="124"/>
      <c r="Q196" s="124"/>
      <c r="R196" s="124"/>
      <c r="S196" s="124"/>
      <c r="T196" s="124"/>
      <c r="U196" s="124"/>
      <c r="V196" s="124"/>
      <c r="W196" s="124"/>
      <c r="X196" s="124"/>
      <c r="Y196" s="124"/>
      <c r="Z196" s="124"/>
      <c r="AA196" s="124"/>
      <c r="AB196" s="124"/>
      <c r="AC196" s="124"/>
      <c r="AD196" s="124"/>
      <c r="AE196" s="124"/>
      <c r="AF196" s="79"/>
      <c r="AG196" s="79"/>
      <c r="AH196" s="79"/>
    </row>
    <row r="197" spans="7:34" ht="15.75">
      <c r="G197" s="285"/>
      <c r="H197" s="285"/>
      <c r="I197" s="285"/>
      <c r="J197" s="79"/>
      <c r="K197" s="79"/>
      <c r="L197" s="124"/>
      <c r="M197" s="286"/>
      <c r="N197" s="286"/>
      <c r="O197" s="286"/>
      <c r="P197" s="286"/>
      <c r="Q197" s="286"/>
      <c r="R197" s="286"/>
      <c r="S197" s="286"/>
      <c r="T197" s="286"/>
      <c r="U197" s="286"/>
      <c r="V197" s="286"/>
      <c r="W197" s="286"/>
      <c r="X197" s="286"/>
      <c r="Y197" s="286"/>
      <c r="Z197" s="286"/>
      <c r="AA197" s="286"/>
      <c r="AB197" s="286"/>
      <c r="AC197" s="286"/>
      <c r="AD197" s="286"/>
      <c r="AE197" s="286"/>
      <c r="AF197" s="118"/>
      <c r="AG197" s="118"/>
      <c r="AH197" s="79"/>
    </row>
    <row r="198" spans="7:34" ht="15">
      <c r="G198" s="285"/>
      <c r="H198" s="285"/>
      <c r="I198" s="285"/>
      <c r="J198" s="162"/>
      <c r="K198" s="124"/>
      <c r="L198" s="124"/>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79"/>
    </row>
    <row r="199" spans="7:34" ht="15">
      <c r="G199" s="285"/>
      <c r="H199" s="285"/>
      <c r="I199" s="285"/>
      <c r="J199" s="162"/>
      <c r="K199" s="124"/>
      <c r="L199" s="124"/>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79"/>
    </row>
    <row r="200" spans="7:34" ht="15">
      <c r="G200" s="285"/>
      <c r="H200" s="285"/>
      <c r="I200" s="285"/>
      <c r="J200" s="162"/>
      <c r="K200" s="124"/>
      <c r="L200" s="124"/>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79"/>
    </row>
    <row r="201" spans="7:34" ht="15">
      <c r="G201" s="285"/>
      <c r="H201" s="285"/>
      <c r="I201" s="285"/>
      <c r="J201" s="162"/>
      <c r="K201" s="124"/>
      <c r="L201" s="124"/>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79"/>
    </row>
    <row r="202" spans="7:34" ht="15">
      <c r="G202" s="285"/>
      <c r="H202" s="285"/>
      <c r="I202" s="285"/>
      <c r="J202" s="162"/>
      <c r="K202" s="124"/>
      <c r="L202" s="124"/>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79"/>
    </row>
    <row r="203" spans="7:34" ht="15">
      <c r="G203" s="285"/>
      <c r="H203" s="285"/>
      <c r="I203" s="285"/>
      <c r="J203" s="162"/>
      <c r="K203" s="124"/>
      <c r="L203" s="124"/>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79"/>
    </row>
    <row r="204" spans="7:34" ht="15">
      <c r="G204" s="285"/>
      <c r="H204" s="285"/>
      <c r="I204" s="285"/>
      <c r="J204" s="162"/>
      <c r="K204" s="124"/>
      <c r="L204" s="124"/>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79"/>
    </row>
    <row r="205" spans="7:34" ht="15">
      <c r="G205" s="285"/>
      <c r="H205" s="285"/>
      <c r="I205" s="285"/>
      <c r="J205" s="162"/>
      <c r="K205" s="124"/>
      <c r="L205" s="124"/>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79"/>
    </row>
    <row r="206" spans="7:34" ht="15">
      <c r="G206" s="285"/>
      <c r="H206" s="285"/>
      <c r="I206" s="285"/>
      <c r="J206" s="162"/>
      <c r="K206" s="124"/>
      <c r="L206" s="287"/>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79"/>
    </row>
    <row r="207" spans="7:34" ht="15">
      <c r="G207" s="285"/>
      <c r="H207" s="285"/>
      <c r="I207" s="285"/>
      <c r="J207" s="162"/>
      <c r="K207" s="124"/>
      <c r="L207" s="287"/>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79"/>
    </row>
    <row r="208" spans="7:34" ht="15">
      <c r="G208" s="285"/>
      <c r="H208" s="285"/>
      <c r="I208" s="285"/>
      <c r="J208" s="162"/>
      <c r="K208" s="124"/>
      <c r="L208" s="124"/>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79"/>
    </row>
    <row r="209" spans="7:34" ht="15">
      <c r="G209" s="285"/>
      <c r="H209" s="285"/>
      <c r="I209" s="285"/>
      <c r="J209" s="162"/>
      <c r="K209" s="124"/>
      <c r="L209" s="124"/>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79"/>
    </row>
    <row r="210" spans="7:34" ht="15">
      <c r="G210" s="285"/>
      <c r="H210" s="285"/>
      <c r="I210" s="285"/>
      <c r="J210" s="162"/>
      <c r="K210" s="124"/>
      <c r="L210" s="124"/>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79"/>
    </row>
    <row r="211" spans="7:34" ht="15">
      <c r="G211" s="285"/>
      <c r="H211" s="285"/>
      <c r="I211" s="285"/>
      <c r="J211" s="162"/>
      <c r="K211" s="124"/>
      <c r="L211" s="124"/>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79"/>
    </row>
    <row r="212" spans="7:34" ht="15">
      <c r="G212" s="285"/>
      <c r="H212" s="285"/>
      <c r="I212" s="285"/>
      <c r="J212" s="162"/>
      <c r="K212" s="124"/>
      <c r="L212" s="124"/>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79"/>
    </row>
    <row r="213" spans="7:34" ht="15">
      <c r="G213" s="285"/>
      <c r="H213" s="285"/>
      <c r="I213" s="285"/>
      <c r="J213" s="162"/>
      <c r="K213" s="124"/>
      <c r="L213" s="124"/>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79"/>
    </row>
    <row r="214" spans="7:34" ht="15">
      <c r="G214" s="285"/>
      <c r="H214" s="285"/>
      <c r="I214" s="285"/>
      <c r="J214" s="162"/>
      <c r="K214" s="124"/>
      <c r="L214" s="124"/>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79"/>
    </row>
    <row r="215" spans="7:34" ht="15">
      <c r="G215" s="285"/>
      <c r="H215" s="285"/>
      <c r="I215" s="285"/>
      <c r="J215" s="162"/>
      <c r="K215" s="124"/>
      <c r="L215" s="124"/>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79"/>
    </row>
    <row r="216" spans="7:34" ht="15">
      <c r="G216" s="285"/>
      <c r="H216" s="285"/>
      <c r="I216" s="285"/>
      <c r="J216" s="162"/>
      <c r="K216" s="124"/>
      <c r="L216" s="124"/>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79"/>
    </row>
    <row r="217" spans="7:34" ht="15">
      <c r="G217" s="285"/>
      <c r="H217" s="285"/>
      <c r="I217" s="285"/>
      <c r="J217" s="162"/>
      <c r="K217" s="124"/>
      <c r="L217" s="124"/>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79"/>
    </row>
    <row r="218" spans="7:34" ht="15">
      <c r="G218" s="285"/>
      <c r="H218" s="285"/>
      <c r="I218" s="285"/>
      <c r="J218" s="79"/>
      <c r="K218" s="79"/>
      <c r="L218" s="124"/>
      <c r="M218" s="124"/>
      <c r="N218" s="124"/>
      <c r="O218" s="124"/>
      <c r="P218" s="124"/>
      <c r="Q218" s="124"/>
      <c r="R218" s="124"/>
      <c r="S218" s="124"/>
      <c r="T218" s="124"/>
      <c r="U218" s="124"/>
      <c r="V218" s="124"/>
      <c r="W218" s="124"/>
      <c r="X218" s="124"/>
      <c r="Y218" s="124"/>
      <c r="Z218" s="124"/>
      <c r="AA218" s="124"/>
      <c r="AB218" s="124"/>
      <c r="AC218" s="124"/>
      <c r="AD218" s="124"/>
      <c r="AE218" s="124"/>
      <c r="AF218" s="79"/>
      <c r="AG218" s="79"/>
      <c r="AH218" s="79"/>
    </row>
    <row r="219" spans="7:34" ht="15.75">
      <c r="G219" s="285"/>
      <c r="H219" s="285"/>
      <c r="I219" s="285"/>
      <c r="J219" s="79"/>
      <c r="K219" s="79"/>
      <c r="L219" s="124"/>
      <c r="M219" s="286"/>
      <c r="N219" s="286"/>
      <c r="O219" s="286"/>
      <c r="P219" s="286"/>
      <c r="Q219" s="286"/>
      <c r="R219" s="286"/>
      <c r="S219" s="286"/>
      <c r="T219" s="286"/>
      <c r="U219" s="286"/>
      <c r="V219" s="286"/>
      <c r="W219" s="286"/>
      <c r="X219" s="286"/>
      <c r="Y219" s="286"/>
      <c r="Z219" s="286"/>
      <c r="AA219" s="286"/>
      <c r="AB219" s="286"/>
      <c r="AC219" s="286"/>
      <c r="AD219" s="286"/>
      <c r="AE219" s="286"/>
      <c r="AF219" s="118"/>
      <c r="AG219" s="118"/>
      <c r="AH219" s="79"/>
    </row>
    <row r="220" spans="7:34" ht="15">
      <c r="G220" s="285"/>
      <c r="H220" s="285"/>
      <c r="I220" s="285"/>
      <c r="J220" s="162"/>
      <c r="K220" s="124"/>
      <c r="L220" s="124"/>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79"/>
    </row>
    <row r="221" spans="7:34" ht="15">
      <c r="G221" s="285"/>
      <c r="H221" s="285"/>
      <c r="I221" s="285"/>
      <c r="J221" s="162"/>
      <c r="K221" s="124"/>
      <c r="L221" s="124"/>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79"/>
    </row>
    <row r="222" spans="7:34" ht="15">
      <c r="G222" s="285"/>
      <c r="H222" s="285"/>
      <c r="I222" s="285"/>
      <c r="J222" s="162"/>
      <c r="K222" s="124"/>
      <c r="L222" s="124"/>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79"/>
    </row>
    <row r="223" spans="7:34" ht="15">
      <c r="G223" s="285"/>
      <c r="H223" s="285"/>
      <c r="I223" s="285"/>
      <c r="J223" s="162"/>
      <c r="K223" s="124"/>
      <c r="L223" s="124"/>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79"/>
    </row>
    <row r="224" spans="7:34" ht="15">
      <c r="G224" s="285"/>
      <c r="H224" s="285"/>
      <c r="I224" s="285"/>
      <c r="J224" s="162"/>
      <c r="K224" s="124"/>
      <c r="L224" s="124"/>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79"/>
    </row>
    <row r="225" spans="7:34" ht="15">
      <c r="G225" s="285"/>
      <c r="H225" s="285"/>
      <c r="I225" s="285"/>
      <c r="J225" s="162"/>
      <c r="K225" s="124"/>
      <c r="L225" s="124"/>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79"/>
    </row>
    <row r="226" spans="7:34" ht="15">
      <c r="G226" s="285"/>
      <c r="H226" s="285"/>
      <c r="I226" s="285"/>
      <c r="J226" s="162"/>
      <c r="K226" s="124"/>
      <c r="L226" s="124"/>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79"/>
    </row>
    <row r="227" spans="7:34" ht="15">
      <c r="G227" s="285"/>
      <c r="H227" s="285"/>
      <c r="I227" s="285"/>
      <c r="J227" s="162"/>
      <c r="K227" s="124"/>
      <c r="L227" s="124"/>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79"/>
    </row>
    <row r="228" spans="7:34" ht="15">
      <c r="G228" s="285"/>
      <c r="H228" s="285"/>
      <c r="I228" s="285"/>
      <c r="J228" s="162"/>
      <c r="K228" s="124"/>
      <c r="L228" s="287"/>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79"/>
    </row>
    <row r="229" spans="7:34" ht="15">
      <c r="G229" s="285"/>
      <c r="H229" s="285"/>
      <c r="I229" s="285"/>
      <c r="J229" s="162"/>
      <c r="K229" s="124"/>
      <c r="L229" s="287"/>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79"/>
    </row>
    <row r="230" spans="7:34" ht="15">
      <c r="G230" s="285"/>
      <c r="H230" s="285"/>
      <c r="I230" s="285"/>
      <c r="J230" s="162"/>
      <c r="K230" s="124"/>
      <c r="L230" s="124"/>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79"/>
    </row>
    <row r="231" spans="7:34" ht="15">
      <c r="G231" s="285"/>
      <c r="H231" s="285"/>
      <c r="I231" s="285"/>
      <c r="J231" s="162"/>
      <c r="K231" s="124"/>
      <c r="L231" s="124"/>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79"/>
    </row>
    <row r="232" spans="7:34" ht="15">
      <c r="G232" s="285"/>
      <c r="H232" s="285"/>
      <c r="I232" s="285"/>
      <c r="J232" s="162"/>
      <c r="K232" s="124"/>
      <c r="L232" s="124"/>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79"/>
    </row>
    <row r="233" spans="7:34" ht="15">
      <c r="G233" s="285"/>
      <c r="H233" s="285"/>
      <c r="I233" s="285"/>
      <c r="J233" s="162"/>
      <c r="K233" s="124"/>
      <c r="L233" s="124"/>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79"/>
    </row>
    <row r="234" spans="7:34" ht="15">
      <c r="G234" s="285"/>
      <c r="H234" s="285"/>
      <c r="I234" s="285"/>
      <c r="J234" s="162"/>
      <c r="K234" s="124"/>
      <c r="L234" s="124"/>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79"/>
    </row>
    <row r="235" spans="7:34" ht="15">
      <c r="G235" s="285"/>
      <c r="H235" s="285"/>
      <c r="I235" s="285"/>
      <c r="J235" s="162"/>
      <c r="K235" s="124"/>
      <c r="L235" s="124"/>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79"/>
    </row>
    <row r="236" spans="7:34" ht="15">
      <c r="G236" s="285"/>
      <c r="H236" s="285"/>
      <c r="I236" s="285"/>
      <c r="J236" s="162"/>
      <c r="K236" s="124"/>
      <c r="L236" s="124"/>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79"/>
    </row>
    <row r="237" spans="7:34" ht="15">
      <c r="G237" s="285"/>
      <c r="H237" s="285"/>
      <c r="I237" s="285"/>
      <c r="J237" s="162"/>
      <c r="K237" s="124"/>
      <c r="L237" s="124"/>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79"/>
    </row>
    <row r="238" spans="7:34" ht="15">
      <c r="G238" s="285"/>
      <c r="H238" s="285"/>
      <c r="I238" s="285"/>
      <c r="J238" s="162"/>
      <c r="K238" s="124"/>
      <c r="L238" s="124"/>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79"/>
    </row>
    <row r="239" spans="7:34" ht="15">
      <c r="G239" s="285"/>
      <c r="H239" s="285"/>
      <c r="I239" s="285"/>
      <c r="J239" s="162"/>
      <c r="K239" s="124"/>
      <c r="L239" s="124"/>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79"/>
    </row>
    <row r="240" spans="7:34" ht="15">
      <c r="G240" s="285"/>
      <c r="H240" s="285"/>
      <c r="I240" s="285"/>
      <c r="J240" s="79"/>
      <c r="K240" s="79"/>
      <c r="L240" s="124"/>
      <c r="M240" s="124"/>
      <c r="N240" s="124"/>
      <c r="O240" s="124"/>
      <c r="P240" s="124"/>
      <c r="Q240" s="124"/>
      <c r="R240" s="124"/>
      <c r="S240" s="124"/>
      <c r="T240" s="124"/>
      <c r="U240" s="124"/>
      <c r="V240" s="124"/>
      <c r="W240" s="124"/>
      <c r="X240" s="124"/>
      <c r="Y240" s="124"/>
      <c r="Z240" s="124"/>
      <c r="AA240" s="124"/>
      <c r="AB240" s="124"/>
      <c r="AC240" s="124"/>
      <c r="AD240" s="124"/>
      <c r="AE240" s="124"/>
      <c r="AF240" s="79"/>
      <c r="AG240" s="79"/>
      <c r="AH240" s="79"/>
    </row>
    <row r="241" spans="7:34" ht="15.75">
      <c r="G241" s="285"/>
      <c r="H241" s="285"/>
      <c r="I241" s="285"/>
      <c r="J241" s="79"/>
      <c r="K241" s="79"/>
      <c r="L241" s="124"/>
      <c r="M241" s="286"/>
      <c r="N241" s="286"/>
      <c r="O241" s="286"/>
      <c r="P241" s="286"/>
      <c r="Q241" s="286"/>
      <c r="R241" s="286"/>
      <c r="S241" s="286"/>
      <c r="T241" s="286"/>
      <c r="U241" s="286"/>
      <c r="V241" s="286"/>
      <c r="W241" s="286"/>
      <c r="X241" s="286"/>
      <c r="Y241" s="286"/>
      <c r="Z241" s="286"/>
      <c r="AA241" s="286"/>
      <c r="AB241" s="286"/>
      <c r="AC241" s="286"/>
      <c r="AD241" s="286"/>
      <c r="AE241" s="286"/>
      <c r="AF241" s="118"/>
      <c r="AG241" s="118"/>
      <c r="AH241" s="79"/>
    </row>
    <row r="242" spans="7:34" ht="15">
      <c r="G242" s="285"/>
      <c r="H242" s="285"/>
      <c r="I242" s="285"/>
      <c r="J242" s="162"/>
      <c r="K242" s="124"/>
      <c r="L242" s="124"/>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79"/>
    </row>
    <row r="243" spans="7:34" ht="15">
      <c r="G243" s="285"/>
      <c r="H243" s="285"/>
      <c r="I243" s="285"/>
      <c r="J243" s="162"/>
      <c r="K243" s="124"/>
      <c r="L243" s="124"/>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79"/>
    </row>
    <row r="244" spans="7:34" ht="15">
      <c r="G244" s="285"/>
      <c r="H244" s="285"/>
      <c r="I244" s="285"/>
      <c r="J244" s="162"/>
      <c r="K244" s="124"/>
      <c r="L244" s="124"/>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79"/>
    </row>
    <row r="245" spans="7:34" ht="15">
      <c r="G245" s="285"/>
      <c r="H245" s="285"/>
      <c r="I245" s="285"/>
      <c r="J245" s="162"/>
      <c r="K245" s="124"/>
      <c r="L245" s="124"/>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79"/>
    </row>
    <row r="246" spans="7:34" ht="15">
      <c r="G246" s="285"/>
      <c r="H246" s="285"/>
      <c r="I246" s="285"/>
      <c r="J246" s="162"/>
      <c r="K246" s="124"/>
      <c r="L246" s="124"/>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79"/>
    </row>
    <row r="247" spans="7:34" ht="15">
      <c r="G247" s="285"/>
      <c r="H247" s="285"/>
      <c r="I247" s="285"/>
      <c r="J247" s="162"/>
      <c r="K247" s="124"/>
      <c r="L247" s="124"/>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79"/>
    </row>
    <row r="248" spans="7:34" ht="15">
      <c r="G248" s="285"/>
      <c r="H248" s="285"/>
      <c r="I248" s="285"/>
      <c r="J248" s="162"/>
      <c r="K248" s="124"/>
      <c r="L248" s="124"/>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79"/>
    </row>
    <row r="249" spans="7:34" ht="15">
      <c r="G249" s="285"/>
      <c r="H249" s="285"/>
      <c r="I249" s="285"/>
      <c r="J249" s="162"/>
      <c r="K249" s="124"/>
      <c r="L249" s="124"/>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79"/>
    </row>
    <row r="250" spans="7:34" ht="15">
      <c r="G250" s="285"/>
      <c r="H250" s="285"/>
      <c r="I250" s="285"/>
      <c r="J250" s="162"/>
      <c r="K250" s="124"/>
      <c r="L250" s="287"/>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79"/>
    </row>
    <row r="251" spans="7:34" ht="15">
      <c r="G251" s="285"/>
      <c r="H251" s="285"/>
      <c r="I251" s="285"/>
      <c r="J251" s="162"/>
      <c r="K251" s="124"/>
      <c r="L251" s="287"/>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79"/>
    </row>
    <row r="252" spans="7:34" ht="15">
      <c r="G252" s="285"/>
      <c r="H252" s="285"/>
      <c r="I252" s="285"/>
      <c r="J252" s="162"/>
      <c r="K252" s="124"/>
      <c r="L252" s="124"/>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79"/>
    </row>
    <row r="253" spans="7:34" ht="15">
      <c r="G253" s="285"/>
      <c r="H253" s="285"/>
      <c r="I253" s="285"/>
      <c r="J253" s="162"/>
      <c r="K253" s="124"/>
      <c r="L253" s="124"/>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79"/>
    </row>
    <row r="254" spans="7:34" ht="15">
      <c r="G254" s="285"/>
      <c r="H254" s="285"/>
      <c r="I254" s="285"/>
      <c r="J254" s="162"/>
      <c r="K254" s="124"/>
      <c r="L254" s="124"/>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79"/>
    </row>
    <row r="255" spans="7:34" ht="15">
      <c r="G255" s="285"/>
      <c r="H255" s="285"/>
      <c r="I255" s="285"/>
      <c r="J255" s="162"/>
      <c r="K255" s="124"/>
      <c r="L255" s="124"/>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79"/>
    </row>
    <row r="256" spans="7:34" ht="15">
      <c r="G256" s="285"/>
      <c r="H256" s="285"/>
      <c r="I256" s="285"/>
      <c r="J256" s="162"/>
      <c r="K256" s="124"/>
      <c r="L256" s="124"/>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79"/>
    </row>
    <row r="257" spans="7:34" ht="15">
      <c r="G257" s="285"/>
      <c r="H257" s="285"/>
      <c r="I257" s="285"/>
      <c r="J257" s="162"/>
      <c r="K257" s="124"/>
      <c r="L257" s="124"/>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79"/>
    </row>
    <row r="258" spans="7:34" ht="15">
      <c r="G258" s="285"/>
      <c r="H258" s="285"/>
      <c r="I258" s="285"/>
      <c r="J258" s="162"/>
      <c r="K258" s="124"/>
      <c r="L258" s="124"/>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79"/>
    </row>
    <row r="259" spans="7:34" ht="15">
      <c r="G259" s="285"/>
      <c r="H259" s="285"/>
      <c r="I259" s="285"/>
      <c r="J259" s="162"/>
      <c r="K259" s="124"/>
      <c r="L259" s="124"/>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79"/>
    </row>
    <row r="260" spans="7:34" ht="15">
      <c r="G260" s="285"/>
      <c r="H260" s="285"/>
      <c r="I260" s="285"/>
      <c r="J260" s="162"/>
      <c r="K260" s="124"/>
      <c r="L260" s="124"/>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79"/>
    </row>
    <row r="261" spans="7:34" ht="15">
      <c r="G261" s="285"/>
      <c r="H261" s="285"/>
      <c r="I261" s="285"/>
      <c r="J261" s="162"/>
      <c r="K261" s="124"/>
      <c r="L261" s="124"/>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79"/>
    </row>
    <row r="262" spans="7:34" ht="15">
      <c r="G262" s="285"/>
      <c r="H262" s="285"/>
      <c r="I262" s="285"/>
      <c r="J262" s="79"/>
      <c r="K262" s="79"/>
      <c r="L262" s="124"/>
      <c r="M262" s="124"/>
      <c r="N262" s="124"/>
      <c r="O262" s="124"/>
      <c r="P262" s="124"/>
      <c r="Q262" s="124"/>
      <c r="R262" s="124"/>
      <c r="S262" s="124"/>
      <c r="T262" s="124"/>
      <c r="U262" s="124"/>
      <c r="V262" s="124"/>
      <c r="W262" s="124"/>
      <c r="X262" s="124"/>
      <c r="Y262" s="124"/>
      <c r="Z262" s="124"/>
      <c r="AA262" s="124"/>
      <c r="AB262" s="124"/>
      <c r="AC262" s="124"/>
      <c r="AD262" s="124"/>
      <c r="AE262" s="124"/>
      <c r="AF262" s="79"/>
      <c r="AG262" s="79"/>
      <c r="AH262" s="79"/>
    </row>
    <row r="263" spans="7:34" ht="15.75">
      <c r="G263" s="285"/>
      <c r="H263" s="285"/>
      <c r="I263" s="285"/>
      <c r="J263" s="79"/>
      <c r="K263" s="79"/>
      <c r="L263" s="124"/>
      <c r="M263" s="286"/>
      <c r="N263" s="286"/>
      <c r="O263" s="286"/>
      <c r="P263" s="286"/>
      <c r="Q263" s="286"/>
      <c r="R263" s="286"/>
      <c r="S263" s="286"/>
      <c r="T263" s="286"/>
      <c r="U263" s="286"/>
      <c r="V263" s="286"/>
      <c r="W263" s="286"/>
      <c r="X263" s="286"/>
      <c r="Y263" s="286"/>
      <c r="Z263" s="286"/>
      <c r="AA263" s="286"/>
      <c r="AB263" s="286"/>
      <c r="AC263" s="286"/>
      <c r="AD263" s="286"/>
      <c r="AE263" s="286"/>
      <c r="AF263" s="118"/>
      <c r="AG263" s="118"/>
      <c r="AH263" s="79"/>
    </row>
    <row r="264" spans="7:34" ht="15">
      <c r="G264" s="285"/>
      <c r="H264" s="285"/>
      <c r="I264" s="285"/>
      <c r="J264" s="162"/>
      <c r="K264" s="124"/>
      <c r="L264" s="124"/>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79"/>
    </row>
    <row r="265" spans="7:34" ht="15">
      <c r="G265" s="285"/>
      <c r="H265" s="285"/>
      <c r="I265" s="285"/>
      <c r="J265" s="162"/>
      <c r="K265" s="124"/>
      <c r="L265" s="124"/>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79"/>
    </row>
    <row r="266" spans="7:34" ht="15">
      <c r="G266" s="285"/>
      <c r="H266" s="285"/>
      <c r="I266" s="285"/>
      <c r="J266" s="162"/>
      <c r="K266" s="124"/>
      <c r="L266" s="124"/>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79"/>
    </row>
    <row r="267" spans="7:34" ht="15">
      <c r="G267" s="285"/>
      <c r="H267" s="285"/>
      <c r="I267" s="285"/>
      <c r="J267" s="162"/>
      <c r="K267" s="124"/>
      <c r="L267" s="124"/>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79"/>
    </row>
    <row r="268" spans="7:34" ht="15">
      <c r="G268" s="285"/>
      <c r="H268" s="285"/>
      <c r="I268" s="285"/>
      <c r="J268" s="162"/>
      <c r="K268" s="124"/>
      <c r="L268" s="124"/>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79"/>
    </row>
    <row r="269" spans="7:34" ht="15">
      <c r="G269" s="285"/>
      <c r="H269" s="285"/>
      <c r="I269" s="285"/>
      <c r="J269" s="162"/>
      <c r="K269" s="124"/>
      <c r="L269" s="124"/>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79"/>
    </row>
    <row r="270" spans="7:34" ht="15">
      <c r="G270" s="285"/>
      <c r="H270" s="285"/>
      <c r="I270" s="285"/>
      <c r="J270" s="162"/>
      <c r="K270" s="124"/>
      <c r="L270" s="124"/>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79"/>
    </row>
    <row r="271" spans="7:34" ht="15">
      <c r="G271" s="285"/>
      <c r="H271" s="285"/>
      <c r="I271" s="285"/>
      <c r="J271" s="162"/>
      <c r="K271" s="124"/>
      <c r="L271" s="124"/>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79"/>
    </row>
    <row r="272" spans="7:34" ht="15">
      <c r="G272" s="285"/>
      <c r="H272" s="285"/>
      <c r="I272" s="285"/>
      <c r="J272" s="162"/>
      <c r="K272" s="124"/>
      <c r="L272" s="287"/>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79"/>
    </row>
    <row r="273" spans="7:34" ht="15">
      <c r="G273" s="285"/>
      <c r="H273" s="285"/>
      <c r="I273" s="285"/>
      <c r="J273" s="162"/>
      <c r="K273" s="124"/>
      <c r="L273" s="287"/>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79"/>
    </row>
    <row r="274" spans="7:34" ht="15">
      <c r="G274" s="285"/>
      <c r="H274" s="285"/>
      <c r="I274" s="285"/>
      <c r="J274" s="162"/>
      <c r="K274" s="124"/>
      <c r="L274" s="124"/>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79"/>
    </row>
    <row r="275" spans="7:34" ht="15">
      <c r="G275" s="285"/>
      <c r="H275" s="285"/>
      <c r="I275" s="285"/>
      <c r="J275" s="162"/>
      <c r="K275" s="124"/>
      <c r="L275" s="124"/>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79"/>
    </row>
    <row r="276" spans="7:34" ht="15">
      <c r="G276" s="285"/>
      <c r="H276" s="285"/>
      <c r="I276" s="285"/>
      <c r="J276" s="162"/>
      <c r="K276" s="124"/>
      <c r="L276" s="124"/>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79"/>
    </row>
    <row r="277" spans="7:34" ht="15">
      <c r="G277" s="285"/>
      <c r="H277" s="285"/>
      <c r="I277" s="285"/>
      <c r="J277" s="162"/>
      <c r="K277" s="124"/>
      <c r="L277" s="124"/>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79"/>
    </row>
    <row r="278" spans="7:34" ht="15">
      <c r="G278" s="285"/>
      <c r="H278" s="285"/>
      <c r="I278" s="285"/>
      <c r="J278" s="162"/>
      <c r="K278" s="124"/>
      <c r="L278" s="124"/>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79"/>
    </row>
    <row r="279" spans="7:34" ht="15">
      <c r="G279" s="285"/>
      <c r="H279" s="285"/>
      <c r="I279" s="285"/>
      <c r="J279" s="162"/>
      <c r="K279" s="124"/>
      <c r="L279" s="124"/>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79"/>
    </row>
    <row r="280" spans="7:34" ht="15">
      <c r="G280" s="285"/>
      <c r="H280" s="285"/>
      <c r="I280" s="285"/>
      <c r="J280" s="162"/>
      <c r="K280" s="124"/>
      <c r="L280" s="124"/>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79"/>
    </row>
    <row r="281" spans="7:34" ht="15">
      <c r="G281" s="285"/>
      <c r="H281" s="285"/>
      <c r="I281" s="285"/>
      <c r="J281" s="162"/>
      <c r="K281" s="124"/>
      <c r="L281" s="124"/>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79"/>
    </row>
    <row r="282" spans="7:34" ht="15">
      <c r="G282" s="285"/>
      <c r="H282" s="285"/>
      <c r="I282" s="285"/>
      <c r="J282" s="162"/>
      <c r="K282" s="124"/>
      <c r="L282" s="124"/>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79"/>
    </row>
    <row r="283" spans="7:34" ht="15">
      <c r="G283" s="285"/>
      <c r="H283" s="285"/>
      <c r="I283" s="285"/>
      <c r="J283" s="162"/>
      <c r="K283" s="124"/>
      <c r="L283" s="124"/>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79"/>
    </row>
    <row r="284" spans="7:34" ht="15">
      <c r="G284" s="285"/>
      <c r="H284" s="285"/>
      <c r="I284" s="285"/>
      <c r="J284" s="79"/>
      <c r="K284" s="79"/>
      <c r="L284" s="124"/>
      <c r="M284" s="124"/>
      <c r="N284" s="124"/>
      <c r="O284" s="124"/>
      <c r="P284" s="124"/>
      <c r="Q284" s="124"/>
      <c r="R284" s="124"/>
      <c r="S284" s="124"/>
      <c r="T284" s="124"/>
      <c r="U284" s="124"/>
      <c r="V284" s="124"/>
      <c r="W284" s="124"/>
      <c r="X284" s="124"/>
      <c r="Y284" s="124"/>
      <c r="Z284" s="124"/>
      <c r="AA284" s="124"/>
      <c r="AB284" s="124"/>
      <c r="AC284" s="124"/>
      <c r="AD284" s="124"/>
      <c r="AE284" s="124"/>
      <c r="AF284" s="79"/>
      <c r="AG284" s="79"/>
      <c r="AH284" s="79"/>
    </row>
    <row r="285" spans="7:34" ht="15.75">
      <c r="G285" s="285"/>
      <c r="H285" s="285"/>
      <c r="I285" s="285"/>
      <c r="J285" s="79"/>
      <c r="K285" s="79"/>
      <c r="L285" s="124"/>
      <c r="M285" s="286"/>
      <c r="N285" s="286"/>
      <c r="O285" s="286"/>
      <c r="P285" s="286"/>
      <c r="Q285" s="286"/>
      <c r="R285" s="286"/>
      <c r="S285" s="286"/>
      <c r="T285" s="286"/>
      <c r="U285" s="286"/>
      <c r="V285" s="286"/>
      <c r="W285" s="286"/>
      <c r="X285" s="286"/>
      <c r="Y285" s="286"/>
      <c r="Z285" s="286"/>
      <c r="AA285" s="286"/>
      <c r="AB285" s="286"/>
      <c r="AC285" s="286"/>
      <c r="AD285" s="286"/>
      <c r="AE285" s="286"/>
      <c r="AF285" s="118"/>
      <c r="AG285" s="118"/>
      <c r="AH285" s="79"/>
    </row>
    <row r="286" spans="7:34" ht="15">
      <c r="G286" s="285"/>
      <c r="H286" s="285"/>
      <c r="I286" s="285"/>
      <c r="J286" s="162"/>
      <c r="K286" s="124"/>
      <c r="L286" s="124"/>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79"/>
    </row>
    <row r="287" spans="7:34" ht="15">
      <c r="G287" s="285"/>
      <c r="H287" s="285"/>
      <c r="I287" s="285"/>
      <c r="J287" s="162"/>
      <c r="K287" s="124"/>
      <c r="L287" s="124"/>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79"/>
    </row>
    <row r="288" spans="7:34" ht="15">
      <c r="G288" s="285"/>
      <c r="H288" s="285"/>
      <c r="I288" s="285"/>
      <c r="J288" s="162"/>
      <c r="K288" s="124"/>
      <c r="L288" s="124"/>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79"/>
    </row>
    <row r="289" spans="7:34" ht="15">
      <c r="G289" s="285"/>
      <c r="H289" s="285"/>
      <c r="I289" s="285"/>
      <c r="J289" s="162"/>
      <c r="K289" s="124"/>
      <c r="L289" s="124"/>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79"/>
    </row>
    <row r="290" spans="7:34" ht="15">
      <c r="G290" s="285"/>
      <c r="H290" s="285"/>
      <c r="I290" s="285"/>
      <c r="J290" s="162"/>
      <c r="K290" s="124"/>
      <c r="L290" s="124"/>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79"/>
    </row>
    <row r="291" spans="7:34" ht="15">
      <c r="G291" s="285"/>
      <c r="H291" s="285"/>
      <c r="I291" s="285"/>
      <c r="J291" s="162"/>
      <c r="K291" s="124"/>
      <c r="L291" s="124"/>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79"/>
    </row>
    <row r="292" spans="7:34" ht="15">
      <c r="G292" s="285"/>
      <c r="H292" s="285"/>
      <c r="I292" s="285"/>
      <c r="J292" s="162"/>
      <c r="K292" s="124"/>
      <c r="L292" s="124"/>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79"/>
    </row>
    <row r="293" spans="7:34" ht="15">
      <c r="G293" s="285"/>
      <c r="H293" s="285"/>
      <c r="I293" s="285"/>
      <c r="J293" s="162"/>
      <c r="K293" s="124"/>
      <c r="L293" s="124"/>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79"/>
    </row>
    <row r="294" spans="7:34" ht="15">
      <c r="G294" s="285"/>
      <c r="H294" s="285"/>
      <c r="I294" s="285"/>
      <c r="J294" s="162"/>
      <c r="K294" s="124"/>
      <c r="L294" s="287"/>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79"/>
    </row>
    <row r="295" spans="7:34" ht="15">
      <c r="G295" s="285"/>
      <c r="H295" s="285"/>
      <c r="I295" s="285"/>
      <c r="J295" s="162"/>
      <c r="K295" s="124"/>
      <c r="L295" s="287"/>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79"/>
    </row>
    <row r="296" spans="7:34" ht="15">
      <c r="G296" s="285"/>
      <c r="H296" s="285"/>
      <c r="I296" s="285"/>
      <c r="J296" s="162"/>
      <c r="K296" s="124"/>
      <c r="L296" s="124"/>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79"/>
    </row>
    <row r="297" spans="7:34" ht="15">
      <c r="G297" s="285"/>
      <c r="H297" s="285"/>
      <c r="I297" s="285"/>
      <c r="J297" s="162"/>
      <c r="K297" s="124"/>
      <c r="L297" s="124"/>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79"/>
    </row>
    <row r="298" spans="7:34" ht="15">
      <c r="G298" s="285"/>
      <c r="H298" s="285"/>
      <c r="I298" s="285"/>
      <c r="J298" s="162"/>
      <c r="K298" s="124"/>
      <c r="L298" s="124"/>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79"/>
    </row>
    <row r="299" spans="7:34" ht="15">
      <c r="G299" s="285"/>
      <c r="H299" s="285"/>
      <c r="I299" s="285"/>
      <c r="J299" s="162"/>
      <c r="K299" s="124"/>
      <c r="L299" s="124"/>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79"/>
    </row>
    <row r="300" spans="7:34" ht="15">
      <c r="G300" s="285"/>
      <c r="H300" s="285"/>
      <c r="I300" s="285"/>
      <c r="J300" s="162"/>
      <c r="K300" s="124"/>
      <c r="L300" s="124"/>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79"/>
    </row>
    <row r="301" spans="7:34" ht="15">
      <c r="G301" s="285"/>
      <c r="H301" s="285"/>
      <c r="I301" s="285"/>
      <c r="J301" s="162"/>
      <c r="K301" s="124"/>
      <c r="L301" s="124"/>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79"/>
    </row>
    <row r="302" spans="7:34" ht="15">
      <c r="G302" s="285"/>
      <c r="H302" s="285"/>
      <c r="I302" s="285"/>
      <c r="J302" s="162"/>
      <c r="K302" s="124"/>
      <c r="L302" s="124"/>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79"/>
    </row>
    <row r="303" spans="7:34" ht="15">
      <c r="G303" s="285"/>
      <c r="H303" s="285"/>
      <c r="I303" s="285"/>
      <c r="J303" s="162"/>
      <c r="K303" s="124"/>
      <c r="L303" s="124"/>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79"/>
    </row>
    <row r="304" spans="7:34" ht="15">
      <c r="G304" s="285"/>
      <c r="H304" s="285"/>
      <c r="I304" s="285"/>
      <c r="J304" s="162"/>
      <c r="K304" s="124"/>
      <c r="L304" s="124"/>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79"/>
    </row>
    <row r="305" spans="7:34" ht="15">
      <c r="G305" s="285"/>
      <c r="H305" s="285"/>
      <c r="I305" s="285"/>
      <c r="J305" s="162"/>
      <c r="K305" s="124"/>
      <c r="L305" s="124"/>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79"/>
    </row>
    <row r="306" spans="7:34" ht="15">
      <c r="G306" s="285"/>
      <c r="H306" s="285"/>
      <c r="I306" s="285"/>
      <c r="J306" s="79"/>
      <c r="K306" s="79"/>
      <c r="L306" s="124"/>
      <c r="M306" s="124"/>
      <c r="N306" s="124"/>
      <c r="O306" s="124"/>
      <c r="P306" s="124"/>
      <c r="Q306" s="124"/>
      <c r="R306" s="124"/>
      <c r="S306" s="124"/>
      <c r="T306" s="124"/>
      <c r="U306" s="124"/>
      <c r="V306" s="124"/>
      <c r="W306" s="124"/>
      <c r="X306" s="124"/>
      <c r="Y306" s="124"/>
      <c r="Z306" s="124"/>
      <c r="AA306" s="124"/>
      <c r="AB306" s="124"/>
      <c r="AC306" s="124"/>
      <c r="AD306" s="124"/>
      <c r="AE306" s="124"/>
      <c r="AF306" s="79"/>
      <c r="AG306" s="79"/>
      <c r="AH306" s="79"/>
    </row>
    <row r="307" spans="7:34" ht="15.75">
      <c r="G307" s="285"/>
      <c r="H307" s="285"/>
      <c r="I307" s="285"/>
      <c r="J307" s="79"/>
      <c r="K307" s="79"/>
      <c r="L307" s="124"/>
      <c r="M307" s="286"/>
      <c r="N307" s="286"/>
      <c r="O307" s="286"/>
      <c r="P307" s="286"/>
      <c r="Q307" s="286"/>
      <c r="R307" s="286"/>
      <c r="S307" s="286"/>
      <c r="T307" s="286"/>
      <c r="U307" s="286"/>
      <c r="V307" s="286"/>
      <c r="W307" s="286"/>
      <c r="X307" s="286"/>
      <c r="Y307" s="286"/>
      <c r="Z307" s="286"/>
      <c r="AA307" s="286"/>
      <c r="AB307" s="286"/>
      <c r="AC307" s="286"/>
      <c r="AD307" s="286"/>
      <c r="AE307" s="286"/>
      <c r="AF307" s="118"/>
      <c r="AG307" s="118"/>
      <c r="AH307" s="79"/>
    </row>
    <row r="308" spans="7:34" ht="15">
      <c r="G308" s="285"/>
      <c r="H308" s="285"/>
      <c r="I308" s="285"/>
      <c r="J308" s="162"/>
      <c r="K308" s="124"/>
      <c r="L308" s="124"/>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79"/>
    </row>
    <row r="309" spans="7:34" ht="15">
      <c r="G309" s="285"/>
      <c r="H309" s="285"/>
      <c r="I309" s="285"/>
      <c r="J309" s="162"/>
      <c r="K309" s="124"/>
      <c r="L309" s="124"/>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79"/>
    </row>
    <row r="310" spans="7:34" ht="15">
      <c r="G310" s="285"/>
      <c r="H310" s="285"/>
      <c r="I310" s="285"/>
      <c r="J310" s="162"/>
      <c r="K310" s="124"/>
      <c r="L310" s="124"/>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79"/>
    </row>
    <row r="311" spans="7:34" ht="15">
      <c r="G311" s="285"/>
      <c r="H311" s="285"/>
      <c r="I311" s="285"/>
      <c r="J311" s="162"/>
      <c r="K311" s="124"/>
      <c r="L311" s="124"/>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79"/>
    </row>
    <row r="312" spans="7:34" ht="15">
      <c r="G312" s="285"/>
      <c r="H312" s="285"/>
      <c r="I312" s="285"/>
      <c r="J312" s="162"/>
      <c r="K312" s="124"/>
      <c r="L312" s="124"/>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79"/>
    </row>
    <row r="313" spans="7:34" ht="15">
      <c r="G313" s="285"/>
      <c r="H313" s="285"/>
      <c r="I313" s="285"/>
      <c r="J313" s="162"/>
      <c r="K313" s="124"/>
      <c r="L313" s="124"/>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79"/>
    </row>
    <row r="314" spans="7:34" ht="15">
      <c r="G314" s="285"/>
      <c r="H314" s="285"/>
      <c r="I314" s="285"/>
      <c r="J314" s="162"/>
      <c r="K314" s="124"/>
      <c r="L314" s="124"/>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79"/>
    </row>
    <row r="315" spans="7:34" ht="15">
      <c r="G315" s="285"/>
      <c r="H315" s="285"/>
      <c r="I315" s="285"/>
      <c r="J315" s="162"/>
      <c r="K315" s="124"/>
      <c r="L315" s="124"/>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79"/>
    </row>
    <row r="316" spans="7:34" ht="15">
      <c r="G316" s="285"/>
      <c r="H316" s="285"/>
      <c r="I316" s="285"/>
      <c r="J316" s="162"/>
      <c r="K316" s="124"/>
      <c r="L316" s="287"/>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79"/>
    </row>
    <row r="317" spans="7:34" ht="15">
      <c r="G317" s="285"/>
      <c r="H317" s="285"/>
      <c r="I317" s="285"/>
      <c r="J317" s="162"/>
      <c r="K317" s="124"/>
      <c r="L317" s="287"/>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79"/>
    </row>
    <row r="318" spans="7:34" ht="15">
      <c r="G318" s="285"/>
      <c r="H318" s="285"/>
      <c r="I318" s="285"/>
      <c r="J318" s="162"/>
      <c r="K318" s="124"/>
      <c r="L318" s="124"/>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79"/>
    </row>
    <row r="319" spans="7:34" ht="15">
      <c r="G319" s="285"/>
      <c r="H319" s="285"/>
      <c r="I319" s="285"/>
      <c r="J319" s="162"/>
      <c r="K319" s="124"/>
      <c r="L319" s="124"/>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79"/>
    </row>
    <row r="320" spans="7:34" ht="15">
      <c r="G320" s="285"/>
      <c r="H320" s="285"/>
      <c r="I320" s="285"/>
      <c r="J320" s="162"/>
      <c r="K320" s="124"/>
      <c r="L320" s="124"/>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79"/>
    </row>
    <row r="321" spans="7:34" ht="15">
      <c r="G321" s="285"/>
      <c r="H321" s="285"/>
      <c r="I321" s="285"/>
      <c r="J321" s="162"/>
      <c r="K321" s="124"/>
      <c r="L321" s="124"/>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79"/>
    </row>
    <row r="322" spans="7:34" ht="15">
      <c r="G322" s="285"/>
      <c r="H322" s="285"/>
      <c r="I322" s="285"/>
      <c r="J322" s="162"/>
      <c r="K322" s="124"/>
      <c r="L322" s="124"/>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79"/>
    </row>
    <row r="323" spans="7:34" ht="15">
      <c r="G323" s="285"/>
      <c r="H323" s="285"/>
      <c r="I323" s="285"/>
      <c r="J323" s="162"/>
      <c r="K323" s="124"/>
      <c r="L323" s="124"/>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79"/>
    </row>
    <row r="324" spans="7:34" ht="15">
      <c r="G324" s="285"/>
      <c r="H324" s="285"/>
      <c r="I324" s="285"/>
      <c r="J324" s="162"/>
      <c r="K324" s="124"/>
      <c r="L324" s="124"/>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79"/>
    </row>
    <row r="325" spans="7:34" ht="15">
      <c r="G325" s="285"/>
      <c r="H325" s="285"/>
      <c r="I325" s="285"/>
      <c r="J325" s="162"/>
      <c r="K325" s="124"/>
      <c r="L325" s="124"/>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79"/>
    </row>
    <row r="326" spans="7:34" ht="15">
      <c r="G326" s="285"/>
      <c r="H326" s="285"/>
      <c r="I326" s="285"/>
      <c r="J326" s="162"/>
      <c r="K326" s="124"/>
      <c r="L326" s="124"/>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79"/>
    </row>
    <row r="327" spans="7:34" ht="15">
      <c r="G327" s="285"/>
      <c r="H327" s="285"/>
      <c r="I327" s="285"/>
      <c r="J327" s="162"/>
      <c r="K327" s="124"/>
      <c r="L327" s="124"/>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79"/>
    </row>
    <row r="328" spans="7:34" ht="15">
      <c r="G328" s="285"/>
      <c r="H328" s="285"/>
      <c r="I328" s="285"/>
      <c r="J328" s="79"/>
      <c r="K328" s="79"/>
      <c r="L328" s="124"/>
      <c r="M328" s="124"/>
      <c r="N328" s="124"/>
      <c r="O328" s="124"/>
      <c r="P328" s="124"/>
      <c r="Q328" s="124"/>
      <c r="R328" s="124"/>
      <c r="S328" s="124"/>
      <c r="T328" s="124"/>
      <c r="U328" s="124"/>
      <c r="V328" s="124"/>
      <c r="W328" s="124"/>
      <c r="X328" s="124"/>
      <c r="Y328" s="124"/>
      <c r="Z328" s="124"/>
      <c r="AA328" s="124"/>
      <c r="AB328" s="124"/>
      <c r="AC328" s="124"/>
      <c r="AD328" s="124"/>
      <c r="AE328" s="124"/>
      <c r="AF328" s="79"/>
      <c r="AG328" s="79"/>
      <c r="AH328" s="79"/>
    </row>
    <row r="329" spans="7:34" ht="15.75">
      <c r="G329" s="285"/>
      <c r="H329" s="285"/>
      <c r="I329" s="285"/>
      <c r="J329" s="79"/>
      <c r="K329" s="79"/>
      <c r="L329" s="124"/>
      <c r="M329" s="286"/>
      <c r="N329" s="286"/>
      <c r="O329" s="286"/>
      <c r="P329" s="286"/>
      <c r="Q329" s="286"/>
      <c r="R329" s="286"/>
      <c r="S329" s="286"/>
      <c r="T329" s="286"/>
      <c r="U329" s="286"/>
      <c r="V329" s="286"/>
      <c r="W329" s="286"/>
      <c r="X329" s="286"/>
      <c r="Y329" s="286"/>
      <c r="Z329" s="286"/>
      <c r="AA329" s="286"/>
      <c r="AB329" s="286"/>
      <c r="AC329" s="286"/>
      <c r="AD329" s="286"/>
      <c r="AE329" s="286"/>
      <c r="AF329" s="118"/>
      <c r="AG329" s="118"/>
      <c r="AH329" s="79"/>
    </row>
    <row r="330" spans="7:34" ht="15">
      <c r="G330" s="285"/>
      <c r="H330" s="285"/>
      <c r="I330" s="285"/>
      <c r="J330" s="162"/>
      <c r="K330" s="124"/>
      <c r="L330" s="124"/>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79"/>
    </row>
    <row r="331" spans="7:34" ht="15">
      <c r="G331" s="285"/>
      <c r="H331" s="285"/>
      <c r="I331" s="285"/>
      <c r="J331" s="162"/>
      <c r="K331" s="124"/>
      <c r="L331" s="124"/>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79"/>
    </row>
    <row r="332" spans="7:34" ht="15">
      <c r="G332" s="285"/>
      <c r="H332" s="285"/>
      <c r="I332" s="285"/>
      <c r="J332" s="162"/>
      <c r="K332" s="124"/>
      <c r="L332" s="124"/>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79"/>
    </row>
    <row r="333" spans="7:34" ht="15">
      <c r="G333" s="285"/>
      <c r="H333" s="285"/>
      <c r="I333" s="285"/>
      <c r="J333" s="162"/>
      <c r="K333" s="124"/>
      <c r="L333" s="124"/>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79"/>
    </row>
    <row r="334" spans="7:34" ht="15">
      <c r="G334" s="285"/>
      <c r="H334" s="285"/>
      <c r="I334" s="285"/>
      <c r="J334" s="162"/>
      <c r="K334" s="124"/>
      <c r="L334" s="124"/>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79"/>
    </row>
    <row r="335" spans="7:34" ht="15">
      <c r="G335" s="285"/>
      <c r="H335" s="285"/>
      <c r="I335" s="285"/>
      <c r="J335" s="162"/>
      <c r="K335" s="124"/>
      <c r="L335" s="124"/>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79"/>
    </row>
    <row r="336" spans="7:34" ht="15">
      <c r="G336" s="285"/>
      <c r="H336" s="285"/>
      <c r="I336" s="285"/>
      <c r="J336" s="162"/>
      <c r="K336" s="124"/>
      <c r="L336" s="124"/>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79"/>
    </row>
    <row r="337" spans="7:34" ht="15">
      <c r="G337" s="285"/>
      <c r="H337" s="285"/>
      <c r="I337" s="285"/>
      <c r="J337" s="162"/>
      <c r="K337" s="124"/>
      <c r="L337" s="124"/>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79"/>
    </row>
    <row r="338" spans="7:34" ht="15">
      <c r="G338" s="285"/>
      <c r="H338" s="285"/>
      <c r="I338" s="285"/>
      <c r="J338" s="162"/>
      <c r="K338" s="124"/>
      <c r="L338" s="287"/>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79"/>
    </row>
    <row r="339" spans="7:34" ht="15">
      <c r="G339" s="285"/>
      <c r="H339" s="285"/>
      <c r="I339" s="285"/>
      <c r="J339" s="162"/>
      <c r="K339" s="124"/>
      <c r="L339" s="287"/>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79"/>
    </row>
    <row r="340" spans="7:34" ht="15">
      <c r="G340" s="285"/>
      <c r="H340" s="285"/>
      <c r="I340" s="285"/>
      <c r="J340" s="162"/>
      <c r="K340" s="124"/>
      <c r="L340" s="124"/>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79"/>
    </row>
    <row r="341" spans="7:34" ht="15">
      <c r="G341" s="285"/>
      <c r="H341" s="285"/>
      <c r="I341" s="285"/>
      <c r="J341" s="162"/>
      <c r="K341" s="124"/>
      <c r="L341" s="124"/>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79"/>
    </row>
    <row r="342" spans="7:34" ht="15">
      <c r="G342" s="285"/>
      <c r="H342" s="285"/>
      <c r="I342" s="285"/>
      <c r="J342" s="162"/>
      <c r="K342" s="124"/>
      <c r="L342" s="124"/>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79"/>
    </row>
    <row r="343" spans="7:34" ht="15">
      <c r="G343" s="285"/>
      <c r="H343" s="285"/>
      <c r="I343" s="285"/>
      <c r="J343" s="162"/>
      <c r="K343" s="124"/>
      <c r="L343" s="124"/>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79"/>
    </row>
    <row r="344" spans="7:34" ht="15">
      <c r="G344" s="285"/>
      <c r="H344" s="285"/>
      <c r="I344" s="285"/>
      <c r="J344" s="162"/>
      <c r="K344" s="124"/>
      <c r="L344" s="124"/>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79"/>
    </row>
    <row r="345" spans="7:34" ht="15">
      <c r="G345" s="285"/>
      <c r="H345" s="285"/>
      <c r="I345" s="285"/>
      <c r="J345" s="162"/>
      <c r="K345" s="124"/>
      <c r="L345" s="124"/>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79"/>
    </row>
    <row r="346" spans="7:34" ht="15">
      <c r="G346" s="285"/>
      <c r="H346" s="285"/>
      <c r="I346" s="285"/>
      <c r="J346" s="162"/>
      <c r="K346" s="124"/>
      <c r="L346" s="124"/>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79"/>
    </row>
    <row r="347" spans="7:34" ht="15">
      <c r="G347" s="285"/>
      <c r="H347" s="285"/>
      <c r="I347" s="285"/>
      <c r="J347" s="162"/>
      <c r="K347" s="124"/>
      <c r="L347" s="124"/>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79"/>
    </row>
    <row r="348" spans="7:34" ht="15">
      <c r="G348" s="285"/>
      <c r="H348" s="285"/>
      <c r="I348" s="285"/>
      <c r="J348" s="162"/>
      <c r="K348" s="124"/>
      <c r="L348" s="124"/>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79"/>
    </row>
    <row r="349" spans="7:34" ht="15">
      <c r="G349" s="285"/>
      <c r="H349" s="285"/>
      <c r="I349" s="285"/>
      <c r="J349" s="162"/>
      <c r="K349" s="124"/>
      <c r="L349" s="124"/>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79"/>
    </row>
    <row r="350" spans="7:34" ht="15">
      <c r="G350" s="285"/>
      <c r="H350" s="285"/>
      <c r="I350" s="285"/>
      <c r="J350" s="79"/>
      <c r="K350" s="79"/>
      <c r="L350" s="124"/>
      <c r="M350" s="124"/>
      <c r="N350" s="124"/>
      <c r="O350" s="124"/>
      <c r="P350" s="124"/>
      <c r="Q350" s="124"/>
      <c r="R350" s="124"/>
      <c r="S350" s="124"/>
      <c r="T350" s="124"/>
      <c r="U350" s="124"/>
      <c r="V350" s="124"/>
      <c r="W350" s="124"/>
      <c r="X350" s="124"/>
      <c r="Y350" s="124"/>
      <c r="Z350" s="124"/>
      <c r="AA350" s="124"/>
      <c r="AB350" s="124"/>
      <c r="AC350" s="124"/>
      <c r="AD350" s="124"/>
      <c r="AE350" s="124"/>
      <c r="AF350" s="79"/>
      <c r="AG350" s="79"/>
      <c r="AH350" s="79"/>
    </row>
    <row r="351" spans="7:34" ht="15.75">
      <c r="G351" s="285"/>
      <c r="H351" s="285"/>
      <c r="I351" s="285"/>
      <c r="J351" s="79"/>
      <c r="K351" s="79"/>
      <c r="L351" s="124"/>
      <c r="M351" s="286"/>
      <c r="N351" s="286"/>
      <c r="O351" s="286"/>
      <c r="P351" s="286"/>
      <c r="Q351" s="286"/>
      <c r="R351" s="286"/>
      <c r="S351" s="286"/>
      <c r="T351" s="286"/>
      <c r="U351" s="286"/>
      <c r="V351" s="286"/>
      <c r="W351" s="286"/>
      <c r="X351" s="286"/>
      <c r="Y351" s="286"/>
      <c r="Z351" s="286"/>
      <c r="AA351" s="286"/>
      <c r="AB351" s="286"/>
      <c r="AC351" s="286"/>
      <c r="AD351" s="286"/>
      <c r="AE351" s="286"/>
      <c r="AF351" s="118"/>
      <c r="AG351" s="118"/>
      <c r="AH351" s="79"/>
    </row>
    <row r="352" spans="7:34" ht="15">
      <c r="G352" s="285"/>
      <c r="H352" s="285"/>
      <c r="I352" s="285"/>
      <c r="J352" s="162"/>
      <c r="K352" s="124"/>
      <c r="L352" s="124"/>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79"/>
    </row>
    <row r="353" spans="7:34" ht="15">
      <c r="G353" s="285"/>
      <c r="H353" s="285"/>
      <c r="I353" s="285"/>
      <c r="J353" s="162"/>
      <c r="K353" s="124"/>
      <c r="L353" s="124"/>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79"/>
    </row>
    <row r="354" spans="7:34" ht="15">
      <c r="G354" s="285"/>
      <c r="H354" s="285"/>
      <c r="I354" s="285"/>
      <c r="J354" s="162"/>
      <c r="K354" s="124"/>
      <c r="L354" s="124"/>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79"/>
    </row>
    <row r="355" spans="7:34" ht="15">
      <c r="G355" s="285"/>
      <c r="H355" s="285"/>
      <c r="I355" s="285"/>
      <c r="J355" s="162"/>
      <c r="K355" s="124"/>
      <c r="L355" s="124"/>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79"/>
    </row>
    <row r="356" spans="7:34" ht="15">
      <c r="G356" s="285"/>
      <c r="H356" s="285"/>
      <c r="I356" s="285"/>
      <c r="J356" s="162"/>
      <c r="K356" s="124"/>
      <c r="L356" s="124"/>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79"/>
    </row>
    <row r="357" spans="7:34" ht="15">
      <c r="G357" s="285"/>
      <c r="H357" s="285"/>
      <c r="I357" s="285"/>
      <c r="J357" s="162"/>
      <c r="K357" s="124"/>
      <c r="L357" s="124"/>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79"/>
    </row>
    <row r="358" spans="7:34" ht="15">
      <c r="G358" s="285"/>
      <c r="H358" s="285"/>
      <c r="I358" s="285"/>
      <c r="J358" s="162"/>
      <c r="K358" s="124"/>
      <c r="L358" s="124"/>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79"/>
    </row>
    <row r="359" spans="7:34" ht="15">
      <c r="G359" s="285"/>
      <c r="H359" s="285"/>
      <c r="I359" s="285"/>
      <c r="J359" s="162"/>
      <c r="K359" s="124"/>
      <c r="L359" s="124"/>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79"/>
    </row>
    <row r="360" spans="7:34" ht="15">
      <c r="G360" s="285"/>
      <c r="H360" s="285"/>
      <c r="I360" s="285"/>
      <c r="J360" s="162"/>
      <c r="K360" s="124"/>
      <c r="L360" s="287"/>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79"/>
    </row>
    <row r="361" spans="7:34" ht="15">
      <c r="G361" s="285"/>
      <c r="H361" s="285"/>
      <c r="I361" s="285"/>
      <c r="J361" s="162"/>
      <c r="K361" s="124"/>
      <c r="L361" s="287"/>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79"/>
    </row>
    <row r="362" spans="7:34" ht="15">
      <c r="G362" s="285"/>
      <c r="H362" s="285"/>
      <c r="I362" s="285"/>
      <c r="J362" s="162"/>
      <c r="K362" s="124"/>
      <c r="L362" s="124"/>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79"/>
    </row>
    <row r="363" spans="7:34" ht="15">
      <c r="G363" s="285"/>
      <c r="H363" s="285"/>
      <c r="I363" s="285"/>
      <c r="J363" s="162"/>
      <c r="K363" s="124"/>
      <c r="L363" s="124"/>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79"/>
    </row>
    <row r="364" spans="7:34" ht="15">
      <c r="G364" s="285"/>
      <c r="H364" s="285"/>
      <c r="I364" s="285"/>
      <c r="J364" s="162"/>
      <c r="K364" s="124"/>
      <c r="L364" s="124"/>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79"/>
    </row>
    <row r="365" spans="7:34" ht="15">
      <c r="G365" s="285"/>
      <c r="H365" s="285"/>
      <c r="I365" s="285"/>
      <c r="J365" s="162"/>
      <c r="K365" s="124"/>
      <c r="L365" s="124"/>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79"/>
    </row>
    <row r="366" spans="7:34" ht="15">
      <c r="G366" s="285"/>
      <c r="H366" s="285"/>
      <c r="I366" s="285"/>
      <c r="J366" s="162"/>
      <c r="K366" s="124"/>
      <c r="L366" s="124"/>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79"/>
    </row>
    <row r="367" spans="7:34" ht="15">
      <c r="G367" s="285"/>
      <c r="H367" s="285"/>
      <c r="I367" s="285"/>
      <c r="J367" s="162"/>
      <c r="K367" s="124"/>
      <c r="L367" s="124"/>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79"/>
    </row>
    <row r="368" spans="7:34" ht="15">
      <c r="G368" s="285"/>
      <c r="H368" s="285"/>
      <c r="I368" s="285"/>
      <c r="J368" s="162"/>
      <c r="K368" s="124"/>
      <c r="L368" s="124"/>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79"/>
    </row>
    <row r="369" spans="7:34" ht="15">
      <c r="G369" s="285"/>
      <c r="H369" s="285"/>
      <c r="I369" s="285"/>
      <c r="J369" s="162"/>
      <c r="K369" s="124"/>
      <c r="L369" s="124"/>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79"/>
    </row>
    <row r="370" spans="7:34" ht="15">
      <c r="G370" s="285"/>
      <c r="H370" s="285"/>
      <c r="I370" s="285"/>
      <c r="J370" s="162"/>
      <c r="K370" s="124"/>
      <c r="L370" s="124"/>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79"/>
    </row>
    <row r="371" spans="7:34" ht="15">
      <c r="G371" s="285"/>
      <c r="H371" s="285"/>
      <c r="I371" s="285"/>
      <c r="J371" s="162"/>
      <c r="K371" s="124"/>
      <c r="L371" s="124"/>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79"/>
    </row>
    <row r="372" spans="7:34" ht="15">
      <c r="G372" s="285"/>
      <c r="H372" s="285"/>
      <c r="I372" s="285"/>
      <c r="J372" s="79"/>
      <c r="K372" s="79"/>
      <c r="L372" s="124"/>
      <c r="M372" s="124"/>
      <c r="N372" s="124"/>
      <c r="O372" s="124"/>
      <c r="P372" s="124"/>
      <c r="Q372" s="124"/>
      <c r="R372" s="124"/>
      <c r="S372" s="124"/>
      <c r="T372" s="124"/>
      <c r="U372" s="124"/>
      <c r="V372" s="124"/>
      <c r="W372" s="124"/>
      <c r="X372" s="124"/>
      <c r="Y372" s="124"/>
      <c r="Z372" s="124"/>
      <c r="AA372" s="124"/>
      <c r="AB372" s="124"/>
      <c r="AC372" s="124"/>
      <c r="AD372" s="124"/>
      <c r="AE372" s="124"/>
      <c r="AF372" s="79"/>
      <c r="AG372" s="79"/>
      <c r="AH372" s="79"/>
    </row>
    <row r="373" spans="7:34" ht="15.75">
      <c r="G373" s="285"/>
      <c r="H373" s="285"/>
      <c r="I373" s="285"/>
      <c r="J373" s="79"/>
      <c r="K373" s="79"/>
      <c r="L373" s="124"/>
      <c r="M373" s="286"/>
      <c r="N373" s="286"/>
      <c r="O373" s="286"/>
      <c r="P373" s="286"/>
      <c r="Q373" s="286"/>
      <c r="R373" s="286"/>
      <c r="S373" s="286"/>
      <c r="T373" s="286"/>
      <c r="U373" s="286"/>
      <c r="V373" s="286"/>
      <c r="W373" s="286"/>
      <c r="X373" s="286"/>
      <c r="Y373" s="286"/>
      <c r="Z373" s="286"/>
      <c r="AA373" s="286"/>
      <c r="AB373" s="286"/>
      <c r="AC373" s="286"/>
      <c r="AD373" s="286"/>
      <c r="AE373" s="286"/>
      <c r="AF373" s="118"/>
      <c r="AG373" s="118"/>
      <c r="AH373" s="79"/>
    </row>
    <row r="374" spans="7:34" ht="15">
      <c r="G374" s="285"/>
      <c r="H374" s="285"/>
      <c r="I374" s="285"/>
      <c r="J374" s="162"/>
      <c r="K374" s="124"/>
      <c r="L374" s="124"/>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79"/>
    </row>
    <row r="375" spans="7:34" ht="15">
      <c r="G375" s="285"/>
      <c r="H375" s="285"/>
      <c r="I375" s="285"/>
      <c r="J375" s="162"/>
      <c r="K375" s="124"/>
      <c r="L375" s="124"/>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79"/>
    </row>
    <row r="376" spans="7:34" ht="15">
      <c r="G376" s="285"/>
      <c r="H376" s="285"/>
      <c r="I376" s="285"/>
      <c r="J376" s="162"/>
      <c r="K376" s="124"/>
      <c r="L376" s="124"/>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79"/>
    </row>
    <row r="377" spans="7:34" ht="15">
      <c r="G377" s="285"/>
      <c r="H377" s="285"/>
      <c r="I377" s="285"/>
      <c r="J377" s="162"/>
      <c r="K377" s="124"/>
      <c r="L377" s="124"/>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79"/>
    </row>
    <row r="378" spans="7:34" ht="15">
      <c r="G378" s="285"/>
      <c r="H378" s="285"/>
      <c r="I378" s="285"/>
      <c r="J378" s="162"/>
      <c r="K378" s="124"/>
      <c r="L378" s="124"/>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79"/>
    </row>
    <row r="379" spans="7:34" ht="15">
      <c r="G379" s="285"/>
      <c r="H379" s="285"/>
      <c r="I379" s="285"/>
      <c r="J379" s="162"/>
      <c r="K379" s="124"/>
      <c r="L379" s="124"/>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79"/>
    </row>
    <row r="380" spans="7:34" ht="15">
      <c r="G380" s="285"/>
      <c r="H380" s="285"/>
      <c r="I380" s="285"/>
      <c r="J380" s="162"/>
      <c r="K380" s="124"/>
      <c r="L380" s="124"/>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79"/>
    </row>
    <row r="381" spans="7:34" ht="15">
      <c r="G381" s="285"/>
      <c r="H381" s="285"/>
      <c r="I381" s="285"/>
      <c r="J381" s="162"/>
      <c r="K381" s="124"/>
      <c r="L381" s="124"/>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79"/>
    </row>
    <row r="382" spans="7:34" ht="15">
      <c r="G382" s="285"/>
      <c r="H382" s="285"/>
      <c r="I382" s="285"/>
      <c r="J382" s="162"/>
      <c r="K382" s="124"/>
      <c r="L382" s="287"/>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79"/>
    </row>
    <row r="383" spans="7:34" ht="15">
      <c r="G383" s="285"/>
      <c r="H383" s="285"/>
      <c r="I383" s="285"/>
      <c r="J383" s="162"/>
      <c r="K383" s="124"/>
      <c r="L383" s="287"/>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79"/>
    </row>
    <row r="384" spans="7:34" ht="15">
      <c r="G384" s="285"/>
      <c r="H384" s="285"/>
      <c r="I384" s="285"/>
      <c r="J384" s="162"/>
      <c r="K384" s="124"/>
      <c r="L384" s="124"/>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79"/>
    </row>
    <row r="385" spans="7:34" ht="15">
      <c r="G385" s="285"/>
      <c r="H385" s="285"/>
      <c r="I385" s="285"/>
      <c r="J385" s="162"/>
      <c r="K385" s="124"/>
      <c r="L385" s="124"/>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79"/>
    </row>
    <row r="386" spans="7:34" ht="15">
      <c r="G386" s="285"/>
      <c r="H386" s="285"/>
      <c r="I386" s="285"/>
      <c r="J386" s="162"/>
      <c r="K386" s="124"/>
      <c r="L386" s="124"/>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79"/>
    </row>
    <row r="387" spans="7:34" ht="15">
      <c r="G387" s="285"/>
      <c r="H387" s="285"/>
      <c r="I387" s="285"/>
      <c r="J387" s="162"/>
      <c r="K387" s="124"/>
      <c r="L387" s="124"/>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79"/>
    </row>
    <row r="388" spans="7:34" ht="15">
      <c r="G388" s="285"/>
      <c r="H388" s="285"/>
      <c r="I388" s="285"/>
      <c r="J388" s="162"/>
      <c r="K388" s="124"/>
      <c r="L388" s="124"/>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79"/>
    </row>
    <row r="389" spans="7:34" ht="15">
      <c r="G389" s="285"/>
      <c r="H389" s="285"/>
      <c r="I389" s="285"/>
      <c r="J389" s="162"/>
      <c r="K389" s="124"/>
      <c r="L389" s="124"/>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79"/>
    </row>
    <row r="390" spans="7:34" ht="15">
      <c r="G390" s="285"/>
      <c r="H390" s="285"/>
      <c r="I390" s="285"/>
      <c r="J390" s="162"/>
      <c r="K390" s="124"/>
      <c r="L390" s="124"/>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79"/>
    </row>
    <row r="391" spans="7:34" ht="15">
      <c r="G391" s="285"/>
      <c r="H391" s="285"/>
      <c r="I391" s="285"/>
      <c r="J391" s="162"/>
      <c r="K391" s="124"/>
      <c r="L391" s="124"/>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79"/>
    </row>
    <row r="392" spans="7:34" ht="15">
      <c r="G392" s="285"/>
      <c r="H392" s="285"/>
      <c r="I392" s="285"/>
      <c r="J392" s="162"/>
      <c r="K392" s="124"/>
      <c r="L392" s="124"/>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79"/>
    </row>
    <row r="393" spans="7:34" ht="15">
      <c r="G393" s="285"/>
      <c r="H393" s="285"/>
      <c r="I393" s="285"/>
      <c r="J393" s="162"/>
      <c r="K393" s="124"/>
      <c r="L393" s="124"/>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79"/>
    </row>
    <row r="394" spans="7:34" ht="15">
      <c r="G394" s="285"/>
      <c r="H394" s="285"/>
      <c r="I394" s="285"/>
      <c r="J394" s="79"/>
      <c r="K394" s="79"/>
      <c r="L394" s="124"/>
      <c r="M394" s="124"/>
      <c r="N394" s="124"/>
      <c r="O394" s="124"/>
      <c r="P394" s="124"/>
      <c r="Q394" s="124"/>
      <c r="R394" s="124"/>
      <c r="S394" s="124"/>
      <c r="T394" s="124"/>
      <c r="U394" s="124"/>
      <c r="V394" s="124"/>
      <c r="W394" s="124"/>
      <c r="X394" s="124"/>
      <c r="Y394" s="124"/>
      <c r="Z394" s="124"/>
      <c r="AA394" s="124"/>
      <c r="AB394" s="124"/>
      <c r="AC394" s="124"/>
      <c r="AD394" s="124"/>
      <c r="AE394" s="124"/>
      <c r="AF394" s="79"/>
      <c r="AG394" s="79"/>
      <c r="AH394" s="79"/>
    </row>
    <row r="395" spans="7:34" ht="15.75">
      <c r="G395" s="285"/>
      <c r="H395" s="285"/>
      <c r="I395" s="285"/>
      <c r="J395" s="79"/>
      <c r="K395" s="79"/>
      <c r="L395" s="124"/>
      <c r="M395" s="286"/>
      <c r="N395" s="286"/>
      <c r="O395" s="286"/>
      <c r="P395" s="286"/>
      <c r="Q395" s="286"/>
      <c r="R395" s="286"/>
      <c r="S395" s="286"/>
      <c r="T395" s="286"/>
      <c r="U395" s="286"/>
      <c r="V395" s="286"/>
      <c r="W395" s="286"/>
      <c r="X395" s="286"/>
      <c r="Y395" s="286"/>
      <c r="Z395" s="286"/>
      <c r="AA395" s="286"/>
      <c r="AB395" s="286"/>
      <c r="AC395" s="286"/>
      <c r="AD395" s="286"/>
      <c r="AE395" s="286"/>
      <c r="AF395" s="118"/>
      <c r="AG395" s="118"/>
      <c r="AH395" s="79"/>
    </row>
    <row r="396" spans="7:34" ht="15">
      <c r="G396" s="285"/>
      <c r="H396" s="285"/>
      <c r="I396" s="285"/>
      <c r="J396" s="162"/>
      <c r="K396" s="124"/>
      <c r="L396" s="124"/>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79"/>
    </row>
    <row r="397" spans="7:34" ht="15">
      <c r="G397" s="285"/>
      <c r="H397" s="285"/>
      <c r="I397" s="285"/>
      <c r="J397" s="162"/>
      <c r="K397" s="124"/>
      <c r="L397" s="124"/>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79"/>
    </row>
    <row r="398" spans="7:34" ht="15">
      <c r="G398" s="285"/>
      <c r="H398" s="285"/>
      <c r="I398" s="285"/>
      <c r="J398" s="162"/>
      <c r="K398" s="124"/>
      <c r="L398" s="124"/>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79"/>
    </row>
    <row r="399" spans="7:34" ht="15">
      <c r="G399" s="285"/>
      <c r="H399" s="285"/>
      <c r="I399" s="285"/>
      <c r="J399" s="162"/>
      <c r="K399" s="124"/>
      <c r="L399" s="124"/>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79"/>
    </row>
    <row r="400" spans="7:34" ht="15">
      <c r="G400" s="285"/>
      <c r="H400" s="285"/>
      <c r="I400" s="285"/>
      <c r="J400" s="162"/>
      <c r="K400" s="124"/>
      <c r="L400" s="124"/>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79"/>
    </row>
    <row r="401" spans="7:34" ht="15">
      <c r="G401" s="285"/>
      <c r="H401" s="285"/>
      <c r="I401" s="285"/>
      <c r="J401" s="162"/>
      <c r="K401" s="124"/>
      <c r="L401" s="124"/>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79"/>
    </row>
    <row r="402" spans="7:34" ht="15">
      <c r="G402" s="285"/>
      <c r="H402" s="285"/>
      <c r="I402" s="285"/>
      <c r="J402" s="162"/>
      <c r="K402" s="124"/>
      <c r="L402" s="124"/>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79"/>
    </row>
    <row r="403" spans="7:34" ht="15">
      <c r="G403" s="285"/>
      <c r="H403" s="285"/>
      <c r="I403" s="285"/>
      <c r="J403" s="162"/>
      <c r="K403" s="124"/>
      <c r="L403" s="124"/>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79"/>
    </row>
    <row r="404" spans="7:34" ht="15">
      <c r="G404" s="285"/>
      <c r="H404" s="285"/>
      <c r="I404" s="285"/>
      <c r="J404" s="162"/>
      <c r="K404" s="124"/>
      <c r="L404" s="287"/>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79"/>
    </row>
    <row r="405" spans="7:34" ht="15">
      <c r="G405" s="285"/>
      <c r="H405" s="285"/>
      <c r="I405" s="285"/>
      <c r="J405" s="162"/>
      <c r="K405" s="124"/>
      <c r="L405" s="287"/>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79"/>
    </row>
    <row r="406" spans="7:34" ht="15">
      <c r="G406" s="285"/>
      <c r="H406" s="285"/>
      <c r="I406" s="285"/>
      <c r="J406" s="162"/>
      <c r="K406" s="124"/>
      <c r="L406" s="124"/>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79"/>
    </row>
    <row r="407" spans="7:34" ht="15">
      <c r="G407" s="285"/>
      <c r="H407" s="285"/>
      <c r="I407" s="285"/>
      <c r="J407" s="162"/>
      <c r="K407" s="124"/>
      <c r="L407" s="124"/>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79"/>
    </row>
    <row r="408" spans="7:34" ht="15">
      <c r="G408" s="285"/>
      <c r="H408" s="285"/>
      <c r="I408" s="285"/>
      <c r="J408" s="162"/>
      <c r="K408" s="124"/>
      <c r="L408" s="124"/>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79"/>
    </row>
    <row r="409" spans="7:34" ht="15">
      <c r="G409" s="285"/>
      <c r="H409" s="285"/>
      <c r="I409" s="285"/>
      <c r="J409" s="162"/>
      <c r="K409" s="124"/>
      <c r="L409" s="124"/>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79"/>
    </row>
    <row r="410" spans="7:34" ht="15">
      <c r="G410" s="285"/>
      <c r="H410" s="285"/>
      <c r="I410" s="285"/>
      <c r="J410" s="162"/>
      <c r="K410" s="124"/>
      <c r="L410" s="124"/>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79"/>
    </row>
    <row r="411" spans="7:34" ht="15">
      <c r="G411" s="285"/>
      <c r="H411" s="285"/>
      <c r="I411" s="285"/>
      <c r="J411" s="162"/>
      <c r="K411" s="124"/>
      <c r="L411" s="124"/>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79"/>
    </row>
    <row r="412" spans="7:34" ht="15">
      <c r="G412" s="285"/>
      <c r="H412" s="285"/>
      <c r="I412" s="285"/>
      <c r="J412" s="162"/>
      <c r="K412" s="124"/>
      <c r="L412" s="124"/>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79"/>
    </row>
    <row r="413" spans="7:34" ht="15">
      <c r="G413" s="285"/>
      <c r="H413" s="285"/>
      <c r="I413" s="285"/>
      <c r="J413" s="162"/>
      <c r="K413" s="124"/>
      <c r="L413" s="124"/>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79"/>
    </row>
    <row r="414" spans="7:34" ht="15">
      <c r="G414" s="285"/>
      <c r="H414" s="285"/>
      <c r="I414" s="285"/>
      <c r="J414" s="162"/>
      <c r="K414" s="124"/>
      <c r="L414" s="124"/>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79"/>
    </row>
    <row r="415" spans="7:34" ht="15">
      <c r="G415" s="285"/>
      <c r="H415" s="285"/>
      <c r="I415" s="285"/>
      <c r="J415" s="162"/>
      <c r="K415" s="124"/>
      <c r="L415" s="124"/>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79"/>
    </row>
    <row r="416" spans="7:34" ht="15">
      <c r="G416" s="285"/>
      <c r="H416" s="285"/>
      <c r="I416" s="285"/>
      <c r="J416" s="79"/>
      <c r="K416" s="79"/>
      <c r="L416" s="124"/>
      <c r="M416" s="124"/>
      <c r="N416" s="124"/>
      <c r="O416" s="124"/>
      <c r="P416" s="124"/>
      <c r="Q416" s="124"/>
      <c r="R416" s="124"/>
      <c r="S416" s="124"/>
      <c r="T416" s="124"/>
      <c r="U416" s="124"/>
      <c r="V416" s="124"/>
      <c r="W416" s="124"/>
      <c r="X416" s="124"/>
      <c r="Y416" s="124"/>
      <c r="Z416" s="124"/>
      <c r="AA416" s="124"/>
      <c r="AB416" s="124"/>
      <c r="AC416" s="124"/>
      <c r="AD416" s="124"/>
      <c r="AE416" s="124"/>
      <c r="AF416" s="79"/>
      <c r="AG416" s="79"/>
      <c r="AH416" s="79"/>
    </row>
    <row r="417" spans="7:34" ht="15.75">
      <c r="G417" s="285"/>
      <c r="H417" s="285"/>
      <c r="I417" s="285"/>
      <c r="J417" s="79"/>
      <c r="K417" s="79"/>
      <c r="L417" s="124"/>
      <c r="M417" s="286"/>
      <c r="N417" s="286"/>
      <c r="O417" s="286"/>
      <c r="P417" s="286"/>
      <c r="Q417" s="286"/>
      <c r="R417" s="286"/>
      <c r="S417" s="286"/>
      <c r="T417" s="286"/>
      <c r="U417" s="286"/>
      <c r="V417" s="286"/>
      <c r="W417" s="286"/>
      <c r="X417" s="286"/>
      <c r="Y417" s="286"/>
      <c r="Z417" s="286"/>
      <c r="AA417" s="286"/>
      <c r="AB417" s="286"/>
      <c r="AC417" s="286"/>
      <c r="AD417" s="286"/>
      <c r="AE417" s="286"/>
      <c r="AF417" s="118"/>
      <c r="AG417" s="118"/>
      <c r="AH417" s="79"/>
    </row>
    <row r="418" spans="7:34" ht="15">
      <c r="G418" s="285"/>
      <c r="H418" s="285"/>
      <c r="I418" s="285"/>
      <c r="J418" s="162"/>
      <c r="K418" s="124"/>
      <c r="L418" s="124"/>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79"/>
    </row>
    <row r="419" spans="7:34" ht="15">
      <c r="G419" s="285"/>
      <c r="H419" s="285"/>
      <c r="I419" s="285"/>
      <c r="J419" s="162"/>
      <c r="K419" s="124"/>
      <c r="L419" s="124"/>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79"/>
    </row>
    <row r="420" spans="7:34" ht="15">
      <c r="G420" s="285"/>
      <c r="H420" s="285"/>
      <c r="I420" s="285"/>
      <c r="J420" s="162"/>
      <c r="K420" s="124"/>
      <c r="L420" s="124"/>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79"/>
    </row>
    <row r="421" spans="7:34" ht="15">
      <c r="G421" s="285"/>
      <c r="H421" s="285"/>
      <c r="I421" s="285"/>
      <c r="J421" s="162"/>
      <c r="K421" s="124"/>
      <c r="L421" s="124"/>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79"/>
    </row>
    <row r="422" spans="7:34" ht="15">
      <c r="G422" s="285"/>
      <c r="H422" s="285"/>
      <c r="I422" s="285"/>
      <c r="J422" s="162"/>
      <c r="K422" s="124"/>
      <c r="L422" s="124"/>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79"/>
    </row>
    <row r="423" spans="7:34" ht="15">
      <c r="G423" s="285"/>
      <c r="H423" s="285"/>
      <c r="I423" s="285"/>
      <c r="J423" s="162"/>
      <c r="K423" s="124"/>
      <c r="L423" s="124"/>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79"/>
    </row>
    <row r="424" spans="7:34" ht="15">
      <c r="G424" s="285"/>
      <c r="H424" s="285"/>
      <c r="I424" s="285"/>
      <c r="J424" s="162"/>
      <c r="K424" s="124"/>
      <c r="L424" s="124"/>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79"/>
    </row>
    <row r="425" spans="7:34" ht="15">
      <c r="G425" s="285"/>
      <c r="H425" s="285"/>
      <c r="I425" s="285"/>
      <c r="J425" s="162"/>
      <c r="K425" s="124"/>
      <c r="L425" s="124"/>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79"/>
    </row>
    <row r="426" spans="7:34" ht="15">
      <c r="G426" s="285"/>
      <c r="H426" s="285"/>
      <c r="I426" s="285"/>
      <c r="J426" s="162"/>
      <c r="K426" s="124"/>
      <c r="L426" s="287"/>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79"/>
    </row>
    <row r="427" spans="7:34" ht="15">
      <c r="G427" s="285"/>
      <c r="H427" s="285"/>
      <c r="I427" s="285"/>
      <c r="J427" s="162"/>
      <c r="K427" s="124"/>
      <c r="L427" s="287"/>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79"/>
    </row>
    <row r="428" spans="7:34" ht="15">
      <c r="G428" s="285"/>
      <c r="H428" s="285"/>
      <c r="I428" s="285"/>
      <c r="J428" s="162"/>
      <c r="K428" s="124"/>
      <c r="L428" s="124"/>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79"/>
    </row>
    <row r="429" spans="7:34" ht="15">
      <c r="G429" s="285"/>
      <c r="H429" s="285"/>
      <c r="I429" s="285"/>
      <c r="J429" s="162"/>
      <c r="K429" s="124"/>
      <c r="L429" s="124"/>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79"/>
    </row>
    <row r="430" spans="7:34" ht="15">
      <c r="G430" s="285"/>
      <c r="H430" s="285"/>
      <c r="I430" s="285"/>
      <c r="J430" s="162"/>
      <c r="K430" s="124"/>
      <c r="L430" s="124"/>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79"/>
    </row>
    <row r="431" spans="7:34" ht="15">
      <c r="G431" s="285"/>
      <c r="H431" s="285"/>
      <c r="I431" s="285"/>
      <c r="J431" s="162"/>
      <c r="K431" s="124"/>
      <c r="L431" s="124"/>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79"/>
    </row>
    <row r="432" spans="7:34" ht="15">
      <c r="G432" s="285"/>
      <c r="H432" s="285"/>
      <c r="I432" s="285"/>
      <c r="J432" s="162"/>
      <c r="K432" s="124"/>
      <c r="L432" s="124"/>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79"/>
    </row>
    <row r="433" spans="7:34" ht="15">
      <c r="G433" s="285"/>
      <c r="H433" s="285"/>
      <c r="I433" s="285"/>
      <c r="J433" s="162"/>
      <c r="K433" s="124"/>
      <c r="L433" s="124"/>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79"/>
    </row>
    <row r="434" spans="7:34" ht="15">
      <c r="G434" s="285"/>
      <c r="H434" s="285"/>
      <c r="I434" s="285"/>
      <c r="J434" s="162"/>
      <c r="K434" s="124"/>
      <c r="L434" s="124"/>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79"/>
    </row>
    <row r="435" spans="7:34" ht="15">
      <c r="G435" s="285"/>
      <c r="H435" s="285"/>
      <c r="I435" s="285"/>
      <c r="J435" s="162"/>
      <c r="K435" s="124"/>
      <c r="L435" s="124"/>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79"/>
    </row>
    <row r="436" spans="7:34" ht="15">
      <c r="G436" s="285"/>
      <c r="H436" s="285"/>
      <c r="I436" s="285"/>
      <c r="J436" s="162"/>
      <c r="K436" s="124"/>
      <c r="L436" s="124"/>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79"/>
    </row>
    <row r="437" spans="7:34" ht="15">
      <c r="G437" s="285"/>
      <c r="H437" s="285"/>
      <c r="I437" s="285"/>
      <c r="J437" s="162"/>
      <c r="K437" s="124"/>
      <c r="L437" s="124"/>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79"/>
    </row>
    <row r="438" spans="7:34" ht="15">
      <c r="G438" s="285"/>
      <c r="H438" s="285"/>
      <c r="I438" s="285"/>
      <c r="J438" s="79"/>
      <c r="K438" s="79"/>
      <c r="L438" s="124"/>
      <c r="M438" s="124"/>
      <c r="N438" s="124"/>
      <c r="O438" s="124"/>
      <c r="P438" s="124"/>
      <c r="Q438" s="124"/>
      <c r="R438" s="124"/>
      <c r="S438" s="124"/>
      <c r="T438" s="124"/>
      <c r="U438" s="124"/>
      <c r="V438" s="124"/>
      <c r="W438" s="124"/>
      <c r="X438" s="124"/>
      <c r="Y438" s="124"/>
      <c r="Z438" s="124"/>
      <c r="AA438" s="124"/>
      <c r="AB438" s="124"/>
      <c r="AC438" s="124"/>
      <c r="AD438" s="124"/>
      <c r="AE438" s="124"/>
      <c r="AF438" s="79"/>
      <c r="AG438" s="79"/>
      <c r="AH438" s="79"/>
    </row>
    <row r="439" spans="7:34" ht="15.75">
      <c r="G439" s="285"/>
      <c r="H439" s="285"/>
      <c r="I439" s="285"/>
      <c r="J439" s="79"/>
      <c r="K439" s="79"/>
      <c r="L439" s="124"/>
      <c r="M439" s="286"/>
      <c r="N439" s="286"/>
      <c r="O439" s="286"/>
      <c r="P439" s="286"/>
      <c r="Q439" s="286"/>
      <c r="R439" s="286"/>
      <c r="S439" s="286"/>
      <c r="T439" s="286"/>
      <c r="U439" s="286"/>
      <c r="V439" s="286"/>
      <c r="W439" s="286"/>
      <c r="X439" s="286"/>
      <c r="Y439" s="286"/>
      <c r="Z439" s="286"/>
      <c r="AA439" s="286"/>
      <c r="AB439" s="286"/>
      <c r="AC439" s="286"/>
      <c r="AD439" s="286"/>
      <c r="AE439" s="286"/>
      <c r="AF439" s="118"/>
      <c r="AG439" s="118"/>
      <c r="AH439" s="79"/>
    </row>
    <row r="440" spans="7:34" ht="15">
      <c r="G440" s="285"/>
      <c r="H440" s="285"/>
      <c r="I440" s="285"/>
      <c r="J440" s="162"/>
      <c r="K440" s="124"/>
      <c r="L440" s="124"/>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79"/>
    </row>
    <row r="441" spans="7:34" ht="15">
      <c r="G441" s="285"/>
      <c r="H441" s="285"/>
      <c r="I441" s="285"/>
      <c r="J441" s="162"/>
      <c r="K441" s="124"/>
      <c r="L441" s="124"/>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79"/>
    </row>
    <row r="442" spans="7:34" ht="15">
      <c r="G442" s="285"/>
      <c r="H442" s="285"/>
      <c r="I442" s="285"/>
      <c r="J442" s="162"/>
      <c r="K442" s="124"/>
      <c r="L442" s="124"/>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79"/>
    </row>
    <row r="443" spans="7:34" ht="15">
      <c r="G443" s="285"/>
      <c r="H443" s="285"/>
      <c r="I443" s="285"/>
      <c r="J443" s="162"/>
      <c r="K443" s="124"/>
      <c r="L443" s="124"/>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79"/>
    </row>
    <row r="444" spans="7:34" ht="15">
      <c r="G444" s="285"/>
      <c r="H444" s="285"/>
      <c r="I444" s="285"/>
      <c r="J444" s="162"/>
      <c r="K444" s="124"/>
      <c r="L444" s="124"/>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79"/>
    </row>
    <row r="445" spans="7:34" ht="15">
      <c r="G445" s="285"/>
      <c r="H445" s="285"/>
      <c r="I445" s="285"/>
      <c r="J445" s="162"/>
      <c r="K445" s="124"/>
      <c r="L445" s="124"/>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79"/>
    </row>
    <row r="446" spans="7:34" ht="15">
      <c r="G446" s="285"/>
      <c r="H446" s="285"/>
      <c r="I446" s="285"/>
      <c r="J446" s="162"/>
      <c r="K446" s="124"/>
      <c r="L446" s="124"/>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79"/>
    </row>
    <row r="447" spans="7:34" ht="15">
      <c r="G447" s="285"/>
      <c r="H447" s="285"/>
      <c r="I447" s="285"/>
      <c r="J447" s="162"/>
      <c r="K447" s="124"/>
      <c r="L447" s="124"/>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79"/>
    </row>
    <row r="448" spans="7:34" ht="15">
      <c r="G448" s="285"/>
      <c r="H448" s="285"/>
      <c r="I448" s="285"/>
      <c r="J448" s="162"/>
      <c r="K448" s="124"/>
      <c r="L448" s="287"/>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79"/>
    </row>
    <row r="449" spans="7:34" ht="15">
      <c r="G449" s="285"/>
      <c r="H449" s="285"/>
      <c r="I449" s="285"/>
      <c r="J449" s="162"/>
      <c r="K449" s="124"/>
      <c r="L449" s="287"/>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79"/>
    </row>
    <row r="450" spans="7:34" ht="15">
      <c r="G450" s="285"/>
      <c r="H450" s="285"/>
      <c r="I450" s="285"/>
      <c r="J450" s="162"/>
      <c r="K450" s="124"/>
      <c r="L450" s="124"/>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79"/>
    </row>
    <row r="451" spans="7:34" ht="15">
      <c r="G451" s="285"/>
      <c r="H451" s="285"/>
      <c r="I451" s="285"/>
      <c r="J451" s="162"/>
      <c r="K451" s="124"/>
      <c r="L451" s="124"/>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79"/>
    </row>
    <row r="452" spans="7:34" ht="15">
      <c r="G452" s="285"/>
      <c r="H452" s="285"/>
      <c r="I452" s="285"/>
      <c r="J452" s="162"/>
      <c r="K452" s="124"/>
      <c r="L452" s="124"/>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79"/>
    </row>
    <row r="453" spans="7:34" ht="15">
      <c r="G453" s="285"/>
      <c r="H453" s="285"/>
      <c r="I453" s="285"/>
      <c r="J453" s="162"/>
      <c r="K453" s="124"/>
      <c r="L453" s="124"/>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79"/>
    </row>
    <row r="454" spans="7:34" ht="15">
      <c r="G454" s="285"/>
      <c r="H454" s="285"/>
      <c r="I454" s="285"/>
      <c r="J454" s="162"/>
      <c r="K454" s="124"/>
      <c r="L454" s="124"/>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79"/>
    </row>
    <row r="455" spans="7:34" ht="15">
      <c r="G455" s="285"/>
      <c r="H455" s="285"/>
      <c r="I455" s="285"/>
      <c r="J455" s="162"/>
      <c r="K455" s="124"/>
      <c r="L455" s="124"/>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79"/>
    </row>
    <row r="456" spans="7:34" ht="15">
      <c r="G456" s="285"/>
      <c r="H456" s="285"/>
      <c r="I456" s="285"/>
      <c r="J456" s="162"/>
      <c r="K456" s="124"/>
      <c r="L456" s="124"/>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79"/>
    </row>
    <row r="457" spans="7:34" ht="15">
      <c r="G457" s="285"/>
      <c r="H457" s="285"/>
      <c r="I457" s="285"/>
      <c r="J457" s="162"/>
      <c r="K457" s="124"/>
      <c r="L457" s="124"/>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79"/>
    </row>
    <row r="458" spans="7:34" ht="15">
      <c r="G458" s="285"/>
      <c r="H458" s="285"/>
      <c r="I458" s="285"/>
      <c r="J458" s="162"/>
      <c r="K458" s="124"/>
      <c r="L458" s="124"/>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79"/>
    </row>
    <row r="459" spans="7:34" ht="15">
      <c r="G459" s="285"/>
      <c r="H459" s="285"/>
      <c r="I459" s="285"/>
      <c r="J459" s="162"/>
      <c r="K459" s="124"/>
      <c r="L459" s="124"/>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79"/>
    </row>
    <row r="460" spans="7:34" ht="15">
      <c r="G460" s="285"/>
      <c r="H460" s="285"/>
      <c r="I460" s="285"/>
      <c r="J460" s="79"/>
      <c r="K460" s="79"/>
      <c r="L460" s="124"/>
      <c r="M460" s="124"/>
      <c r="N460" s="124"/>
      <c r="O460" s="124"/>
      <c r="P460" s="124"/>
      <c r="Q460" s="124"/>
      <c r="R460" s="124"/>
      <c r="S460" s="124"/>
      <c r="T460" s="124"/>
      <c r="U460" s="124"/>
      <c r="V460" s="124"/>
      <c r="W460" s="124"/>
      <c r="X460" s="124"/>
      <c r="Y460" s="124"/>
      <c r="Z460" s="124"/>
      <c r="AA460" s="124"/>
      <c r="AB460" s="124"/>
      <c r="AC460" s="124"/>
      <c r="AD460" s="124"/>
      <c r="AE460" s="124"/>
      <c r="AF460" s="79"/>
      <c r="AG460" s="79"/>
      <c r="AH460" s="79"/>
    </row>
    <row r="461" spans="7:34" ht="15.75">
      <c r="G461" s="285"/>
      <c r="H461" s="285"/>
      <c r="I461" s="285"/>
      <c r="J461" s="79"/>
      <c r="K461" s="79"/>
      <c r="L461" s="124"/>
      <c r="M461" s="286"/>
      <c r="N461" s="286"/>
      <c r="O461" s="286"/>
      <c r="P461" s="286"/>
      <c r="Q461" s="286"/>
      <c r="R461" s="286"/>
      <c r="S461" s="286"/>
      <c r="T461" s="286"/>
      <c r="U461" s="286"/>
      <c r="V461" s="286"/>
      <c r="W461" s="286"/>
      <c r="X461" s="286"/>
      <c r="Y461" s="286"/>
      <c r="Z461" s="286"/>
      <c r="AA461" s="286"/>
      <c r="AB461" s="286"/>
      <c r="AC461" s="286"/>
      <c r="AD461" s="286"/>
      <c r="AE461" s="286"/>
      <c r="AF461" s="118"/>
      <c r="AG461" s="118"/>
      <c r="AH461" s="79"/>
    </row>
    <row r="462" spans="7:34" ht="15">
      <c r="G462" s="285"/>
      <c r="H462" s="285"/>
      <c r="I462" s="285"/>
      <c r="J462" s="162"/>
      <c r="K462" s="124"/>
      <c r="L462" s="124"/>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79"/>
    </row>
    <row r="463" spans="7:34" ht="15">
      <c r="G463" s="285"/>
      <c r="H463" s="285"/>
      <c r="I463" s="285"/>
      <c r="J463" s="162"/>
      <c r="K463" s="124"/>
      <c r="L463" s="124"/>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79"/>
    </row>
    <row r="464" spans="7:34" ht="15">
      <c r="G464" s="285"/>
      <c r="H464" s="285"/>
      <c r="I464" s="285"/>
      <c r="J464" s="162"/>
      <c r="K464" s="124"/>
      <c r="L464" s="124"/>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79"/>
    </row>
    <row r="465" spans="7:34" ht="15">
      <c r="G465" s="285"/>
      <c r="H465" s="285"/>
      <c r="I465" s="285"/>
      <c r="J465" s="162"/>
      <c r="K465" s="124"/>
      <c r="L465" s="124"/>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79"/>
    </row>
    <row r="466" spans="7:34" ht="15">
      <c r="G466" s="285"/>
      <c r="H466" s="285"/>
      <c r="I466" s="285"/>
      <c r="J466" s="162"/>
      <c r="K466" s="124"/>
      <c r="L466" s="124"/>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79"/>
    </row>
    <row r="467" spans="7:34" ht="15">
      <c r="G467" s="285"/>
      <c r="H467" s="285"/>
      <c r="I467" s="285"/>
      <c r="J467" s="162"/>
      <c r="K467" s="124"/>
      <c r="L467" s="124"/>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79"/>
    </row>
    <row r="468" spans="7:34" ht="15">
      <c r="G468" s="285"/>
      <c r="H468" s="285"/>
      <c r="I468" s="285"/>
      <c r="J468" s="162"/>
      <c r="K468" s="124"/>
      <c r="L468" s="124"/>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79"/>
    </row>
    <row r="469" spans="7:34" ht="15">
      <c r="G469" s="285"/>
      <c r="H469" s="285"/>
      <c r="I469" s="285"/>
      <c r="J469" s="162"/>
      <c r="K469" s="124"/>
      <c r="L469" s="124"/>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79"/>
    </row>
    <row r="470" spans="7:34" ht="15">
      <c r="G470" s="285"/>
      <c r="H470" s="285"/>
      <c r="I470" s="285"/>
      <c r="J470" s="162"/>
      <c r="K470" s="124"/>
      <c r="L470" s="287"/>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79"/>
    </row>
    <row r="471" spans="7:34" ht="15">
      <c r="G471" s="285"/>
      <c r="H471" s="285"/>
      <c r="I471" s="285"/>
      <c r="J471" s="162"/>
      <c r="K471" s="124"/>
      <c r="L471" s="287"/>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79"/>
    </row>
    <row r="472" spans="7:34" ht="15">
      <c r="G472" s="285"/>
      <c r="H472" s="285"/>
      <c r="I472" s="285"/>
      <c r="J472" s="162"/>
      <c r="K472" s="124"/>
      <c r="L472" s="124"/>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79"/>
    </row>
    <row r="473" spans="7:34" ht="15">
      <c r="G473" s="285"/>
      <c r="H473" s="285"/>
      <c r="I473" s="285"/>
      <c r="J473" s="162"/>
      <c r="K473" s="124"/>
      <c r="L473" s="124"/>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79"/>
    </row>
    <row r="474" spans="7:34" ht="15">
      <c r="G474" s="285"/>
      <c r="H474" s="285"/>
      <c r="I474" s="285"/>
      <c r="J474" s="162"/>
      <c r="K474" s="124"/>
      <c r="L474" s="124"/>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79"/>
    </row>
    <row r="475" spans="7:34" ht="15">
      <c r="G475" s="285"/>
      <c r="H475" s="285"/>
      <c r="I475" s="285"/>
      <c r="J475" s="162"/>
      <c r="K475" s="124"/>
      <c r="L475" s="124"/>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79"/>
    </row>
    <row r="476" spans="7:34" ht="15">
      <c r="G476" s="285"/>
      <c r="H476" s="285"/>
      <c r="I476" s="285"/>
      <c r="J476" s="162"/>
      <c r="K476" s="124"/>
      <c r="L476" s="124"/>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79"/>
    </row>
    <row r="477" spans="7:34" ht="15">
      <c r="G477" s="285"/>
      <c r="H477" s="285"/>
      <c r="I477" s="285"/>
      <c r="J477" s="162"/>
      <c r="K477" s="124"/>
      <c r="L477" s="124"/>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79"/>
    </row>
    <row r="478" spans="7:34" ht="15">
      <c r="G478" s="285"/>
      <c r="H478" s="285"/>
      <c r="I478" s="285"/>
      <c r="J478" s="162"/>
      <c r="K478" s="124"/>
      <c r="L478" s="124"/>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79"/>
    </row>
    <row r="479" spans="7:34" ht="15">
      <c r="G479" s="285"/>
      <c r="H479" s="285"/>
      <c r="I479" s="285"/>
      <c r="J479" s="162"/>
      <c r="K479" s="124"/>
      <c r="L479" s="124"/>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79"/>
    </row>
    <row r="480" spans="7:34" ht="15">
      <c r="G480" s="285"/>
      <c r="H480" s="285"/>
      <c r="I480" s="285"/>
      <c r="J480" s="162"/>
      <c r="K480" s="124"/>
      <c r="L480" s="124"/>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79"/>
    </row>
    <row r="481" spans="7:34" ht="15">
      <c r="G481" s="285"/>
      <c r="H481" s="285"/>
      <c r="I481" s="285"/>
      <c r="J481" s="162"/>
      <c r="K481" s="124"/>
      <c r="L481" s="124"/>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79"/>
    </row>
    <row r="482" spans="7:34" ht="15">
      <c r="G482" s="285"/>
      <c r="H482" s="285"/>
      <c r="I482" s="285"/>
      <c r="J482" s="79"/>
      <c r="K482" s="79"/>
      <c r="L482" s="124"/>
      <c r="M482" s="124"/>
      <c r="N482" s="124"/>
      <c r="O482" s="124"/>
      <c r="P482" s="124"/>
      <c r="Q482" s="124"/>
      <c r="R482" s="124"/>
      <c r="S482" s="124"/>
      <c r="T482" s="124"/>
      <c r="U482" s="124"/>
      <c r="V482" s="124"/>
      <c r="W482" s="124"/>
      <c r="X482" s="124"/>
      <c r="Y482" s="124"/>
      <c r="Z482" s="124"/>
      <c r="AA482" s="124"/>
      <c r="AB482" s="124"/>
      <c r="AC482" s="124"/>
      <c r="AD482" s="124"/>
      <c r="AE482" s="124"/>
      <c r="AF482" s="79"/>
      <c r="AG482" s="79"/>
      <c r="AH482" s="79"/>
    </row>
    <row r="483" spans="7:34" ht="15.75">
      <c r="G483" s="285"/>
      <c r="H483" s="285"/>
      <c r="I483" s="285"/>
      <c r="J483" s="79"/>
      <c r="K483" s="79"/>
      <c r="L483" s="124"/>
      <c r="M483" s="286"/>
      <c r="N483" s="286"/>
      <c r="O483" s="286"/>
      <c r="P483" s="286"/>
      <c r="Q483" s="286"/>
      <c r="R483" s="286"/>
      <c r="S483" s="286"/>
      <c r="T483" s="286"/>
      <c r="U483" s="286"/>
      <c r="V483" s="286"/>
      <c r="W483" s="286"/>
      <c r="X483" s="286"/>
      <c r="Y483" s="286"/>
      <c r="Z483" s="286"/>
      <c r="AA483" s="286"/>
      <c r="AB483" s="286"/>
      <c r="AC483" s="286"/>
      <c r="AD483" s="286"/>
      <c r="AE483" s="286"/>
      <c r="AF483" s="118"/>
      <c r="AG483" s="118"/>
      <c r="AH483" s="79"/>
    </row>
    <row r="484" spans="7:34" ht="15">
      <c r="G484" s="285"/>
      <c r="H484" s="285"/>
      <c r="I484" s="285"/>
      <c r="J484" s="162"/>
      <c r="K484" s="124"/>
      <c r="L484" s="124"/>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79"/>
    </row>
    <row r="485" spans="7:34" ht="15">
      <c r="G485" s="285"/>
      <c r="H485" s="285"/>
      <c r="I485" s="285"/>
      <c r="J485" s="162"/>
      <c r="K485" s="124"/>
      <c r="L485" s="124"/>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79"/>
    </row>
    <row r="486" spans="7:34" ht="15">
      <c r="G486" s="285"/>
      <c r="H486" s="285"/>
      <c r="I486" s="285"/>
      <c r="J486" s="162"/>
      <c r="K486" s="124"/>
      <c r="L486" s="124"/>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79"/>
    </row>
    <row r="487" spans="7:34" ht="15">
      <c r="G487" s="285"/>
      <c r="H487" s="285"/>
      <c r="I487" s="285"/>
      <c r="J487" s="162"/>
      <c r="K487" s="124"/>
      <c r="L487" s="124"/>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79"/>
    </row>
    <row r="488" spans="7:34" ht="15">
      <c r="G488" s="285"/>
      <c r="H488" s="285"/>
      <c r="I488" s="285"/>
      <c r="J488" s="162"/>
      <c r="K488" s="124"/>
      <c r="L488" s="124"/>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79"/>
    </row>
    <row r="489" spans="7:34" ht="15">
      <c r="G489" s="285"/>
      <c r="H489" s="285"/>
      <c r="I489" s="285"/>
      <c r="J489" s="162"/>
      <c r="K489" s="124"/>
      <c r="L489" s="124"/>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79"/>
    </row>
    <row r="490" spans="7:34" ht="15">
      <c r="G490" s="285"/>
      <c r="H490" s="285"/>
      <c r="I490" s="285"/>
      <c r="J490" s="162"/>
      <c r="K490" s="124"/>
      <c r="L490" s="124"/>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79"/>
    </row>
    <row r="491" spans="7:34" ht="15">
      <c r="G491" s="285"/>
      <c r="H491" s="285"/>
      <c r="I491" s="285"/>
      <c r="J491" s="162"/>
      <c r="K491" s="124"/>
      <c r="L491" s="124"/>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79"/>
    </row>
    <row r="492" spans="7:34" ht="15">
      <c r="G492" s="285"/>
      <c r="H492" s="285"/>
      <c r="I492" s="285"/>
      <c r="J492" s="162"/>
      <c r="K492" s="124"/>
      <c r="L492" s="287"/>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79"/>
    </row>
    <row r="493" spans="7:34" ht="15">
      <c r="G493" s="285"/>
      <c r="H493" s="285"/>
      <c r="I493" s="285"/>
      <c r="J493" s="162"/>
      <c r="K493" s="124"/>
      <c r="L493" s="287"/>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79"/>
    </row>
    <row r="494" spans="7:34" ht="15">
      <c r="G494" s="285"/>
      <c r="H494" s="285"/>
      <c r="I494" s="285"/>
      <c r="J494" s="162"/>
      <c r="K494" s="124"/>
      <c r="L494" s="124"/>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79"/>
    </row>
    <row r="495" spans="7:34" ht="15">
      <c r="G495" s="285"/>
      <c r="H495" s="285"/>
      <c r="I495" s="285"/>
      <c r="J495" s="162"/>
      <c r="K495" s="124"/>
      <c r="L495" s="124"/>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79"/>
    </row>
    <row r="496" spans="7:34" ht="15">
      <c r="G496" s="285"/>
      <c r="H496" s="285"/>
      <c r="I496" s="285"/>
      <c r="J496" s="162"/>
      <c r="K496" s="124"/>
      <c r="L496" s="124"/>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79"/>
    </row>
    <row r="497" spans="7:34" ht="15">
      <c r="G497" s="285"/>
      <c r="H497" s="285"/>
      <c r="I497" s="285"/>
      <c r="J497" s="162"/>
      <c r="K497" s="124"/>
      <c r="L497" s="124"/>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79"/>
    </row>
    <row r="498" spans="7:34" ht="15">
      <c r="G498" s="285"/>
      <c r="H498" s="285"/>
      <c r="I498" s="285"/>
      <c r="J498" s="162"/>
      <c r="K498" s="124"/>
      <c r="L498" s="124"/>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79"/>
    </row>
    <row r="499" spans="7:34" ht="15">
      <c r="G499" s="285"/>
      <c r="H499" s="285"/>
      <c r="I499" s="285"/>
      <c r="J499" s="162"/>
      <c r="K499" s="124"/>
      <c r="L499" s="124"/>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79"/>
    </row>
    <row r="500" spans="7:34" ht="15">
      <c r="G500" s="285"/>
      <c r="H500" s="285"/>
      <c r="I500" s="285"/>
      <c r="J500" s="162"/>
      <c r="K500" s="124"/>
      <c r="L500" s="124"/>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79"/>
    </row>
    <row r="501" spans="7:34" ht="15">
      <c r="G501" s="285"/>
      <c r="H501" s="285"/>
      <c r="I501" s="285"/>
      <c r="J501" s="162"/>
      <c r="K501" s="124"/>
      <c r="L501" s="124"/>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79"/>
    </row>
    <row r="502" spans="7:34" ht="15">
      <c r="G502" s="285"/>
      <c r="H502" s="285"/>
      <c r="I502" s="285"/>
      <c r="J502" s="162"/>
      <c r="K502" s="124"/>
      <c r="L502" s="124"/>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79"/>
    </row>
    <row r="503" spans="7:34" ht="15">
      <c r="G503" s="285"/>
      <c r="H503" s="285"/>
      <c r="I503" s="285"/>
      <c r="J503" s="162"/>
      <c r="K503" s="124"/>
      <c r="L503" s="124"/>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79"/>
    </row>
    <row r="504" spans="7:34" ht="15">
      <c r="G504" s="285"/>
      <c r="H504" s="285"/>
      <c r="I504" s="285"/>
      <c r="J504" s="79"/>
      <c r="K504" s="79"/>
      <c r="L504" s="124"/>
      <c r="M504" s="124"/>
      <c r="N504" s="124"/>
      <c r="O504" s="124"/>
      <c r="P504" s="124"/>
      <c r="Q504" s="124"/>
      <c r="R504" s="124"/>
      <c r="S504" s="124"/>
      <c r="T504" s="124"/>
      <c r="U504" s="124"/>
      <c r="V504" s="124"/>
      <c r="W504" s="124"/>
      <c r="X504" s="124"/>
      <c r="Y504" s="124"/>
      <c r="Z504" s="124"/>
      <c r="AA504" s="124"/>
      <c r="AB504" s="124"/>
      <c r="AC504" s="124"/>
      <c r="AD504" s="124"/>
      <c r="AE504" s="124"/>
      <c r="AF504" s="79"/>
      <c r="AG504" s="79"/>
      <c r="AH504" s="79"/>
    </row>
    <row r="505" spans="7:34" ht="15.75">
      <c r="G505" s="285"/>
      <c r="H505" s="285"/>
      <c r="I505" s="285"/>
      <c r="J505" s="79"/>
      <c r="K505" s="79"/>
      <c r="L505" s="124"/>
      <c r="M505" s="286"/>
      <c r="N505" s="286"/>
      <c r="O505" s="286"/>
      <c r="P505" s="286"/>
      <c r="Q505" s="286"/>
      <c r="R505" s="286"/>
      <c r="S505" s="286"/>
      <c r="T505" s="286"/>
      <c r="U505" s="286"/>
      <c r="V505" s="286"/>
      <c r="W505" s="286"/>
      <c r="X505" s="286"/>
      <c r="Y505" s="286"/>
      <c r="Z505" s="286"/>
      <c r="AA505" s="286"/>
      <c r="AB505" s="286"/>
      <c r="AC505" s="286"/>
      <c r="AD505" s="286"/>
      <c r="AE505" s="286"/>
      <c r="AF505" s="118"/>
      <c r="AG505" s="118"/>
      <c r="AH505" s="79"/>
    </row>
    <row r="506" spans="7:34" ht="15">
      <c r="G506" s="285"/>
      <c r="H506" s="285"/>
      <c r="I506" s="285"/>
      <c r="J506" s="162"/>
      <c r="K506" s="124"/>
      <c r="L506" s="124"/>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79"/>
    </row>
    <row r="507" spans="7:34" ht="15">
      <c r="G507" s="285"/>
      <c r="H507" s="285"/>
      <c r="I507" s="285"/>
      <c r="J507" s="162"/>
      <c r="K507" s="124"/>
      <c r="L507" s="124"/>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79"/>
    </row>
    <row r="508" spans="7:34" ht="15">
      <c r="G508" s="285"/>
      <c r="H508" s="285"/>
      <c r="I508" s="285"/>
      <c r="J508" s="162"/>
      <c r="K508" s="124"/>
      <c r="L508" s="124"/>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79"/>
    </row>
    <row r="509" spans="7:34" ht="15">
      <c r="G509" s="285"/>
      <c r="H509" s="285"/>
      <c r="I509" s="285"/>
      <c r="J509" s="162"/>
      <c r="K509" s="124"/>
      <c r="L509" s="124"/>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79"/>
    </row>
    <row r="510" spans="7:34" ht="15">
      <c r="G510" s="285"/>
      <c r="H510" s="285"/>
      <c r="I510" s="285"/>
      <c r="J510" s="162"/>
      <c r="K510" s="124"/>
      <c r="L510" s="124"/>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79"/>
    </row>
    <row r="511" spans="7:34" ht="15">
      <c r="G511" s="285"/>
      <c r="H511" s="285"/>
      <c r="I511" s="285"/>
      <c r="J511" s="162"/>
      <c r="K511" s="124"/>
      <c r="L511" s="124"/>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79"/>
    </row>
    <row r="512" spans="7:34" ht="15">
      <c r="G512" s="285"/>
      <c r="H512" s="285"/>
      <c r="I512" s="285"/>
      <c r="J512" s="162"/>
      <c r="K512" s="124"/>
      <c r="L512" s="124"/>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79"/>
    </row>
    <row r="513" spans="7:34" ht="15">
      <c r="G513" s="285"/>
      <c r="H513" s="285"/>
      <c r="I513" s="285"/>
      <c r="J513" s="162"/>
      <c r="K513" s="124"/>
      <c r="L513" s="124"/>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79"/>
    </row>
    <row r="514" spans="7:34" ht="15">
      <c r="G514" s="285"/>
      <c r="H514" s="285"/>
      <c r="I514" s="285"/>
      <c r="J514" s="162"/>
      <c r="K514" s="124"/>
      <c r="L514" s="287"/>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79"/>
    </row>
    <row r="515" spans="7:34" ht="15">
      <c r="G515" s="285"/>
      <c r="H515" s="285"/>
      <c r="I515" s="285"/>
      <c r="J515" s="162"/>
      <c r="K515" s="124"/>
      <c r="L515" s="287"/>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79"/>
    </row>
    <row r="516" spans="7:34" ht="15">
      <c r="G516" s="285"/>
      <c r="H516" s="285"/>
      <c r="I516" s="285"/>
      <c r="J516" s="162"/>
      <c r="K516" s="124"/>
      <c r="L516" s="124"/>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79"/>
    </row>
    <row r="517" spans="7:34" ht="15">
      <c r="G517" s="285"/>
      <c r="H517" s="285"/>
      <c r="I517" s="285"/>
      <c r="J517" s="162"/>
      <c r="K517" s="124"/>
      <c r="L517" s="124"/>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79"/>
    </row>
    <row r="518" spans="7:34" ht="15">
      <c r="G518" s="285"/>
      <c r="H518" s="285"/>
      <c r="I518" s="285"/>
      <c r="J518" s="162"/>
      <c r="K518" s="124"/>
      <c r="L518" s="124"/>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79"/>
    </row>
    <row r="519" spans="7:34" ht="15">
      <c r="G519" s="285"/>
      <c r="H519" s="285"/>
      <c r="I519" s="285"/>
      <c r="J519" s="162"/>
      <c r="K519" s="124"/>
      <c r="L519" s="124"/>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79"/>
    </row>
    <row r="520" spans="7:34" ht="15">
      <c r="G520" s="285"/>
      <c r="H520" s="285"/>
      <c r="I520" s="285"/>
      <c r="J520" s="162"/>
      <c r="K520" s="124"/>
      <c r="L520" s="124"/>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79"/>
    </row>
    <row r="521" spans="7:34" ht="15">
      <c r="G521" s="285"/>
      <c r="H521" s="285"/>
      <c r="I521" s="285"/>
      <c r="J521" s="162"/>
      <c r="K521" s="124"/>
      <c r="L521" s="124"/>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79"/>
    </row>
    <row r="522" spans="7:34" ht="15">
      <c r="G522" s="285"/>
      <c r="H522" s="285"/>
      <c r="I522" s="285"/>
      <c r="J522" s="162"/>
      <c r="K522" s="124"/>
      <c r="L522" s="124"/>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79"/>
    </row>
    <row r="523" spans="7:34" ht="15">
      <c r="G523" s="285"/>
      <c r="H523" s="285"/>
      <c r="I523" s="285"/>
      <c r="J523" s="162"/>
      <c r="K523" s="124"/>
      <c r="L523" s="124"/>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79"/>
    </row>
    <row r="524" spans="7:34" ht="15">
      <c r="G524" s="285"/>
      <c r="H524" s="285"/>
      <c r="I524" s="285"/>
      <c r="J524" s="162"/>
      <c r="K524" s="124"/>
      <c r="L524" s="124"/>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79"/>
    </row>
    <row r="525" spans="7:34" ht="15">
      <c r="G525" s="285"/>
      <c r="H525" s="285"/>
      <c r="I525" s="285"/>
      <c r="J525" s="162"/>
      <c r="K525" s="124"/>
      <c r="L525" s="124"/>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79"/>
    </row>
    <row r="526" spans="7:34" ht="15">
      <c r="G526" s="285"/>
      <c r="H526" s="285"/>
      <c r="I526" s="285"/>
      <c r="J526" s="79"/>
      <c r="K526" s="79"/>
      <c r="L526" s="124"/>
      <c r="M526" s="124"/>
      <c r="N526" s="124"/>
      <c r="O526" s="124"/>
      <c r="P526" s="124"/>
      <c r="Q526" s="124"/>
      <c r="R526" s="124"/>
      <c r="S526" s="124"/>
      <c r="T526" s="124"/>
      <c r="U526" s="124"/>
      <c r="V526" s="124"/>
      <c r="W526" s="124"/>
      <c r="X526" s="124"/>
      <c r="Y526" s="124"/>
      <c r="Z526" s="124"/>
      <c r="AA526" s="124"/>
      <c r="AB526" s="124"/>
      <c r="AC526" s="124"/>
      <c r="AD526" s="124"/>
      <c r="AE526" s="124"/>
      <c r="AF526" s="79"/>
      <c r="AG526" s="79"/>
      <c r="AH526" s="79"/>
    </row>
    <row r="527" spans="7:34" ht="15.75">
      <c r="G527" s="285"/>
      <c r="H527" s="285"/>
      <c r="I527" s="285"/>
      <c r="J527" s="79"/>
      <c r="K527" s="79"/>
      <c r="L527" s="124"/>
      <c r="M527" s="286"/>
      <c r="N527" s="286"/>
      <c r="O527" s="286"/>
      <c r="P527" s="286"/>
      <c r="Q527" s="286"/>
      <c r="R527" s="286"/>
      <c r="S527" s="286"/>
      <c r="T527" s="286"/>
      <c r="U527" s="286"/>
      <c r="V527" s="286"/>
      <c r="W527" s="286"/>
      <c r="X527" s="286"/>
      <c r="Y527" s="286"/>
      <c r="Z527" s="286"/>
      <c r="AA527" s="286"/>
      <c r="AB527" s="286"/>
      <c r="AC527" s="286"/>
      <c r="AD527" s="286"/>
      <c r="AE527" s="286"/>
      <c r="AF527" s="118"/>
      <c r="AG527" s="118"/>
      <c r="AH527" s="79"/>
    </row>
    <row r="528" spans="7:34" ht="15">
      <c r="G528" s="285"/>
      <c r="H528" s="285"/>
      <c r="I528" s="285"/>
      <c r="J528" s="162"/>
      <c r="K528" s="124"/>
      <c r="L528" s="124"/>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79"/>
    </row>
    <row r="529" spans="7:34" ht="15">
      <c r="G529" s="285"/>
      <c r="H529" s="285"/>
      <c r="I529" s="285"/>
      <c r="J529" s="162"/>
      <c r="K529" s="124"/>
      <c r="L529" s="124"/>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79"/>
    </row>
    <row r="530" spans="7:34" ht="15">
      <c r="G530" s="285"/>
      <c r="H530" s="285"/>
      <c r="I530" s="285"/>
      <c r="J530" s="162"/>
      <c r="K530" s="124"/>
      <c r="L530" s="124"/>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79"/>
    </row>
    <row r="531" spans="7:34" ht="15">
      <c r="G531" s="285"/>
      <c r="H531" s="285"/>
      <c r="I531" s="285"/>
      <c r="J531" s="162"/>
      <c r="K531" s="124"/>
      <c r="L531" s="124"/>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79"/>
    </row>
    <row r="532" spans="7:34" ht="15">
      <c r="G532" s="285"/>
      <c r="H532" s="285"/>
      <c r="I532" s="285"/>
      <c r="J532" s="162"/>
      <c r="K532" s="124"/>
      <c r="L532" s="124"/>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79"/>
    </row>
    <row r="533" spans="7:34" ht="15">
      <c r="G533" s="285"/>
      <c r="H533" s="285"/>
      <c r="I533" s="285"/>
      <c r="J533" s="162"/>
      <c r="K533" s="124"/>
      <c r="L533" s="124"/>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79"/>
    </row>
    <row r="534" spans="7:34" ht="15">
      <c r="G534" s="285"/>
      <c r="H534" s="285"/>
      <c r="I534" s="285"/>
      <c r="J534" s="162"/>
      <c r="K534" s="124"/>
      <c r="L534" s="124"/>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79"/>
    </row>
    <row r="535" spans="7:34" ht="15">
      <c r="G535" s="285"/>
      <c r="H535" s="285"/>
      <c r="I535" s="285"/>
      <c r="J535" s="162"/>
      <c r="K535" s="124"/>
      <c r="L535" s="124"/>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79"/>
    </row>
    <row r="536" spans="7:34" ht="15">
      <c r="G536" s="285"/>
      <c r="H536" s="285"/>
      <c r="I536" s="285"/>
      <c r="J536" s="162"/>
      <c r="K536" s="124"/>
      <c r="L536" s="287"/>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79"/>
    </row>
    <row r="537" spans="7:34" ht="15">
      <c r="G537" s="285"/>
      <c r="H537" s="285"/>
      <c r="I537" s="285"/>
      <c r="J537" s="162"/>
      <c r="K537" s="124"/>
      <c r="L537" s="287"/>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79"/>
    </row>
    <row r="538" spans="7:34" ht="15">
      <c r="G538" s="285"/>
      <c r="H538" s="285"/>
      <c r="I538" s="285"/>
      <c r="J538" s="162"/>
      <c r="K538" s="124"/>
      <c r="L538" s="124"/>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79"/>
    </row>
    <row r="539" spans="7:34" ht="15">
      <c r="G539" s="285"/>
      <c r="H539" s="285"/>
      <c r="I539" s="285"/>
      <c r="J539" s="162"/>
      <c r="K539" s="124"/>
      <c r="L539" s="124"/>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79"/>
    </row>
    <row r="540" spans="7:34" ht="15">
      <c r="G540" s="285"/>
      <c r="H540" s="285"/>
      <c r="I540" s="285"/>
      <c r="J540" s="162"/>
      <c r="K540" s="124"/>
      <c r="L540" s="124"/>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79"/>
    </row>
    <row r="541" spans="7:34" ht="15">
      <c r="G541" s="285"/>
      <c r="H541" s="285"/>
      <c r="I541" s="285"/>
      <c r="J541" s="162"/>
      <c r="K541" s="124"/>
      <c r="L541" s="124"/>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79"/>
    </row>
    <row r="542" spans="7:34" ht="15">
      <c r="G542" s="285"/>
      <c r="H542" s="285"/>
      <c r="I542" s="285"/>
      <c r="J542" s="162"/>
      <c r="K542" s="124"/>
      <c r="L542" s="124"/>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79"/>
    </row>
    <row r="543" spans="7:34" ht="15">
      <c r="G543" s="285"/>
      <c r="H543" s="285"/>
      <c r="I543" s="285"/>
      <c r="J543" s="162"/>
      <c r="K543" s="124"/>
      <c r="L543" s="124"/>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79"/>
    </row>
    <row r="544" spans="7:34" ht="15">
      <c r="G544" s="285"/>
      <c r="H544" s="285"/>
      <c r="I544" s="285"/>
      <c r="J544" s="162"/>
      <c r="K544" s="124"/>
      <c r="L544" s="124"/>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79"/>
    </row>
    <row r="545" spans="7:34" ht="15">
      <c r="G545" s="285"/>
      <c r="H545" s="285"/>
      <c r="I545" s="285"/>
      <c r="J545" s="162"/>
      <c r="K545" s="124"/>
      <c r="L545" s="124"/>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79"/>
    </row>
    <row r="546" spans="7:34" ht="15">
      <c r="G546" s="285"/>
      <c r="H546" s="285"/>
      <c r="I546" s="285"/>
      <c r="J546" s="162"/>
      <c r="K546" s="124"/>
      <c r="L546" s="124"/>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79"/>
    </row>
    <row r="547" spans="7:34" ht="15">
      <c r="G547" s="285"/>
      <c r="H547" s="285"/>
      <c r="I547" s="285"/>
      <c r="J547" s="162"/>
      <c r="K547" s="124"/>
      <c r="L547" s="124"/>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79"/>
    </row>
    <row r="548" spans="7:34" ht="15">
      <c r="G548" s="285"/>
      <c r="H548" s="285"/>
      <c r="I548" s="285"/>
      <c r="J548" s="79"/>
      <c r="K548" s="79"/>
      <c r="L548" s="124"/>
      <c r="M548" s="124"/>
      <c r="N548" s="124"/>
      <c r="O548" s="124"/>
      <c r="P548" s="124"/>
      <c r="Q548" s="124"/>
      <c r="R548" s="124"/>
      <c r="S548" s="124"/>
      <c r="T548" s="124"/>
      <c r="U548" s="124"/>
      <c r="V548" s="124"/>
      <c r="W548" s="124"/>
      <c r="X548" s="124"/>
      <c r="Y548" s="124"/>
      <c r="Z548" s="124"/>
      <c r="AA548" s="124"/>
      <c r="AB548" s="124"/>
      <c r="AC548" s="124"/>
      <c r="AD548" s="124"/>
      <c r="AE548" s="124"/>
      <c r="AF548" s="79"/>
      <c r="AG548" s="79"/>
      <c r="AH548" s="79"/>
    </row>
    <row r="549" spans="7:34" ht="15.75">
      <c r="G549" s="285"/>
      <c r="H549" s="285"/>
      <c r="I549" s="285"/>
      <c r="J549" s="79"/>
      <c r="K549" s="79"/>
      <c r="L549" s="124"/>
      <c r="M549" s="286"/>
      <c r="N549" s="286"/>
      <c r="O549" s="286"/>
      <c r="P549" s="286"/>
      <c r="Q549" s="286"/>
      <c r="R549" s="286"/>
      <c r="S549" s="286"/>
      <c r="T549" s="286"/>
      <c r="U549" s="286"/>
      <c r="V549" s="286"/>
      <c r="W549" s="286"/>
      <c r="X549" s="286"/>
      <c r="Y549" s="286"/>
      <c r="Z549" s="286"/>
      <c r="AA549" s="286"/>
      <c r="AB549" s="286"/>
      <c r="AC549" s="286"/>
      <c r="AD549" s="286"/>
      <c r="AE549" s="286"/>
      <c r="AF549" s="118"/>
      <c r="AG549" s="118"/>
      <c r="AH549" s="79"/>
    </row>
    <row r="550" spans="7:34" ht="15">
      <c r="G550" s="285"/>
      <c r="H550" s="285"/>
      <c r="I550" s="285"/>
      <c r="J550" s="162"/>
      <c r="K550" s="124"/>
      <c r="L550" s="124"/>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79"/>
    </row>
    <row r="551" spans="7:34" ht="15">
      <c r="G551" s="285"/>
      <c r="H551" s="285"/>
      <c r="I551" s="285"/>
      <c r="J551" s="162"/>
      <c r="K551" s="124"/>
      <c r="L551" s="124"/>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79"/>
    </row>
    <row r="552" spans="7:34" ht="15">
      <c r="G552" s="285"/>
      <c r="H552" s="285"/>
      <c r="I552" s="285"/>
      <c r="J552" s="162"/>
      <c r="K552" s="124"/>
      <c r="L552" s="124"/>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79"/>
    </row>
    <row r="553" spans="7:34" ht="15">
      <c r="G553" s="285"/>
      <c r="H553" s="285"/>
      <c r="I553" s="285"/>
      <c r="J553" s="162"/>
      <c r="K553" s="124"/>
      <c r="L553" s="124"/>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79"/>
    </row>
    <row r="554" spans="7:34" ht="15">
      <c r="G554" s="285"/>
      <c r="H554" s="285"/>
      <c r="I554" s="285"/>
      <c r="J554" s="162"/>
      <c r="K554" s="124"/>
      <c r="L554" s="124"/>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79"/>
    </row>
    <row r="555" spans="7:34" ht="15">
      <c r="G555" s="285"/>
      <c r="H555" s="285"/>
      <c r="I555" s="285"/>
      <c r="J555" s="162"/>
      <c r="K555" s="124"/>
      <c r="L555" s="124"/>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79"/>
    </row>
    <row r="556" spans="7:34" ht="15">
      <c r="G556" s="285"/>
      <c r="H556" s="285"/>
      <c r="I556" s="285"/>
      <c r="J556" s="162"/>
      <c r="K556" s="124"/>
      <c r="L556" s="124"/>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79"/>
    </row>
    <row r="557" spans="7:34" ht="15">
      <c r="G557" s="285"/>
      <c r="H557" s="285"/>
      <c r="I557" s="285"/>
      <c r="J557" s="162"/>
      <c r="K557" s="124"/>
      <c r="L557" s="124"/>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79"/>
    </row>
    <row r="558" spans="7:34" ht="15">
      <c r="G558" s="285"/>
      <c r="H558" s="285"/>
      <c r="I558" s="285"/>
      <c r="J558" s="162"/>
      <c r="K558" s="124"/>
      <c r="L558" s="287"/>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79"/>
    </row>
    <row r="559" spans="7:34" ht="15">
      <c r="G559" s="285"/>
      <c r="H559" s="285"/>
      <c r="I559" s="285"/>
      <c r="J559" s="162"/>
      <c r="K559" s="124"/>
      <c r="L559" s="287"/>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79"/>
    </row>
    <row r="560" spans="7:34" ht="15">
      <c r="G560" s="285"/>
      <c r="H560" s="285"/>
      <c r="I560" s="285"/>
      <c r="J560" s="162"/>
      <c r="K560" s="124"/>
      <c r="L560" s="124"/>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79"/>
    </row>
    <row r="561" spans="7:34" ht="15">
      <c r="G561" s="285"/>
      <c r="H561" s="285"/>
      <c r="I561" s="285"/>
      <c r="J561" s="162"/>
      <c r="K561" s="124"/>
      <c r="L561" s="124"/>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79"/>
    </row>
    <row r="562" spans="7:34" ht="15">
      <c r="G562" s="285"/>
      <c r="H562" s="285"/>
      <c r="I562" s="285"/>
      <c r="J562" s="162"/>
      <c r="K562" s="124"/>
      <c r="L562" s="124"/>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79"/>
    </row>
    <row r="563" spans="7:34" ht="15">
      <c r="G563" s="285"/>
      <c r="H563" s="285"/>
      <c r="I563" s="285"/>
      <c r="J563" s="162"/>
      <c r="K563" s="124"/>
      <c r="L563" s="124"/>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79"/>
    </row>
    <row r="564" spans="7:34" ht="15">
      <c r="G564" s="285"/>
      <c r="H564" s="285"/>
      <c r="I564" s="285"/>
      <c r="J564" s="162"/>
      <c r="K564" s="124"/>
      <c r="L564" s="124"/>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79"/>
    </row>
    <row r="565" spans="7:34" ht="15">
      <c r="G565" s="285"/>
      <c r="H565" s="285"/>
      <c r="I565" s="285"/>
      <c r="J565" s="162"/>
      <c r="K565" s="124"/>
      <c r="L565" s="124"/>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79"/>
    </row>
    <row r="566" spans="7:34" ht="15">
      <c r="G566" s="285"/>
      <c r="H566" s="285"/>
      <c r="I566" s="285"/>
      <c r="J566" s="162"/>
      <c r="K566" s="124"/>
      <c r="L566" s="124"/>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79"/>
    </row>
    <row r="567" spans="7:34" ht="15">
      <c r="G567" s="285"/>
      <c r="H567" s="285"/>
      <c r="I567" s="285"/>
      <c r="J567" s="162"/>
      <c r="K567" s="124"/>
      <c r="L567" s="124"/>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79"/>
    </row>
    <row r="568" spans="7:34" ht="15">
      <c r="G568" s="285"/>
      <c r="H568" s="285"/>
      <c r="I568" s="285"/>
      <c r="J568" s="162"/>
      <c r="K568" s="124"/>
      <c r="L568" s="124"/>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79"/>
    </row>
    <row r="569" spans="7:34" ht="15">
      <c r="G569" s="285"/>
      <c r="H569" s="285"/>
      <c r="I569" s="285"/>
      <c r="J569" s="162"/>
      <c r="K569" s="124"/>
      <c r="L569" s="124"/>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79"/>
    </row>
    <row r="570" spans="7:34" ht="15">
      <c r="G570" s="285"/>
      <c r="H570" s="285"/>
      <c r="I570" s="285"/>
      <c r="J570" s="79"/>
      <c r="K570" s="79"/>
      <c r="L570" s="124"/>
      <c r="M570" s="124"/>
      <c r="N570" s="124"/>
      <c r="O570" s="124"/>
      <c r="P570" s="124"/>
      <c r="Q570" s="124"/>
      <c r="R570" s="124"/>
      <c r="S570" s="124"/>
      <c r="T570" s="124"/>
      <c r="U570" s="124"/>
      <c r="V570" s="124"/>
      <c r="W570" s="124"/>
      <c r="X570" s="124"/>
      <c r="Y570" s="124"/>
      <c r="Z570" s="124"/>
      <c r="AA570" s="124"/>
      <c r="AB570" s="124"/>
      <c r="AC570" s="124"/>
      <c r="AD570" s="124"/>
      <c r="AE570" s="124"/>
      <c r="AF570" s="79"/>
      <c r="AG570" s="79"/>
      <c r="AH570" s="79"/>
    </row>
    <row r="571" spans="7:34" ht="15.75">
      <c r="G571" s="285"/>
      <c r="H571" s="285"/>
      <c r="I571" s="285"/>
      <c r="J571" s="79"/>
      <c r="K571" s="79"/>
      <c r="L571" s="124"/>
      <c r="M571" s="286"/>
      <c r="N571" s="286"/>
      <c r="O571" s="286"/>
      <c r="P571" s="286"/>
      <c r="Q571" s="286"/>
      <c r="R571" s="286"/>
      <c r="S571" s="286"/>
      <c r="T571" s="286"/>
      <c r="U571" s="286"/>
      <c r="V571" s="286"/>
      <c r="W571" s="286"/>
      <c r="X571" s="286"/>
      <c r="Y571" s="286"/>
      <c r="Z571" s="286"/>
      <c r="AA571" s="286"/>
      <c r="AB571" s="286"/>
      <c r="AC571" s="286"/>
      <c r="AD571" s="286"/>
      <c r="AE571" s="286"/>
      <c r="AF571" s="118"/>
      <c r="AG571" s="118"/>
      <c r="AH571" s="79"/>
    </row>
    <row r="572" spans="7:34" ht="15">
      <c r="G572" s="285"/>
      <c r="H572" s="285"/>
      <c r="I572" s="285"/>
      <c r="J572" s="162"/>
      <c r="K572" s="124"/>
      <c r="L572" s="124"/>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79"/>
    </row>
    <row r="573" spans="7:34" ht="15">
      <c r="G573" s="285"/>
      <c r="H573" s="285"/>
      <c r="I573" s="285"/>
      <c r="J573" s="162"/>
      <c r="K573" s="124"/>
      <c r="L573" s="124"/>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79"/>
    </row>
    <row r="574" spans="7:34" ht="15">
      <c r="G574" s="285"/>
      <c r="H574" s="285"/>
      <c r="I574" s="285"/>
      <c r="J574" s="162"/>
      <c r="K574" s="124"/>
      <c r="L574" s="124"/>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79"/>
    </row>
    <row r="575" spans="7:34" ht="15">
      <c r="G575" s="285"/>
      <c r="H575" s="285"/>
      <c r="I575" s="285"/>
      <c r="J575" s="162"/>
      <c r="K575" s="124"/>
      <c r="L575" s="124"/>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79"/>
    </row>
    <row r="576" spans="7:34" ht="15">
      <c r="G576" s="285"/>
      <c r="H576" s="285"/>
      <c r="I576" s="285"/>
      <c r="J576" s="162"/>
      <c r="K576" s="124"/>
      <c r="L576" s="124"/>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79"/>
    </row>
    <row r="577" spans="7:34" ht="15">
      <c r="G577" s="285"/>
      <c r="H577" s="285"/>
      <c r="I577" s="285"/>
      <c r="J577" s="162"/>
      <c r="K577" s="124"/>
      <c r="L577" s="124"/>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79"/>
    </row>
    <row r="578" spans="7:34" ht="15">
      <c r="G578" s="285"/>
      <c r="H578" s="285"/>
      <c r="I578" s="285"/>
      <c r="J578" s="162"/>
      <c r="K578" s="124"/>
      <c r="L578" s="124"/>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79"/>
    </row>
    <row r="579" spans="7:34" ht="15">
      <c r="G579" s="285"/>
      <c r="H579" s="285"/>
      <c r="I579" s="285"/>
      <c r="J579" s="162"/>
      <c r="K579" s="124"/>
      <c r="L579" s="124"/>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79"/>
    </row>
    <row r="580" spans="7:34" ht="15">
      <c r="G580" s="285"/>
      <c r="H580" s="285"/>
      <c r="I580" s="285"/>
      <c r="J580" s="162"/>
      <c r="K580" s="124"/>
      <c r="L580" s="287"/>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79"/>
    </row>
    <row r="581" spans="7:34" ht="15">
      <c r="G581" s="285"/>
      <c r="H581" s="285"/>
      <c r="I581" s="285"/>
      <c r="J581" s="162"/>
      <c r="K581" s="124"/>
      <c r="L581" s="287"/>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79"/>
    </row>
    <row r="582" spans="7:34" ht="15">
      <c r="G582" s="285"/>
      <c r="H582" s="285"/>
      <c r="I582" s="285"/>
      <c r="J582" s="162"/>
      <c r="K582" s="124"/>
      <c r="L582" s="124"/>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79"/>
    </row>
    <row r="583" spans="7:34" ht="15">
      <c r="G583" s="285"/>
      <c r="H583" s="285"/>
      <c r="I583" s="285"/>
      <c r="J583" s="162"/>
      <c r="K583" s="124"/>
      <c r="L583" s="124"/>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79"/>
    </row>
    <row r="584" spans="7:34" ht="15">
      <c r="G584" s="285"/>
      <c r="H584" s="285"/>
      <c r="I584" s="285"/>
      <c r="J584" s="162"/>
      <c r="K584" s="124"/>
      <c r="L584" s="124"/>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79"/>
    </row>
    <row r="585" spans="7:34" ht="15">
      <c r="G585" s="285"/>
      <c r="H585" s="285"/>
      <c r="I585" s="285"/>
      <c r="J585" s="162"/>
      <c r="K585" s="124"/>
      <c r="L585" s="124"/>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79"/>
    </row>
    <row r="586" spans="7:34" ht="15">
      <c r="G586" s="285"/>
      <c r="H586" s="285"/>
      <c r="I586" s="285"/>
      <c r="J586" s="162"/>
      <c r="K586" s="124"/>
      <c r="L586" s="124"/>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79"/>
    </row>
    <row r="587" spans="7:34" ht="15">
      <c r="G587" s="285"/>
      <c r="H587" s="285"/>
      <c r="I587" s="285"/>
      <c r="J587" s="162"/>
      <c r="K587" s="124"/>
      <c r="L587" s="124"/>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79"/>
    </row>
    <row r="588" spans="7:34" ht="15">
      <c r="G588" s="285"/>
      <c r="H588" s="285"/>
      <c r="I588" s="285"/>
      <c r="J588" s="162"/>
      <c r="K588" s="124"/>
      <c r="L588" s="124"/>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79"/>
    </row>
    <row r="589" spans="7:34" ht="15">
      <c r="G589" s="285"/>
      <c r="H589" s="285"/>
      <c r="I589" s="285"/>
      <c r="J589" s="162"/>
      <c r="K589" s="124"/>
      <c r="L589" s="124"/>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79"/>
    </row>
    <row r="590" spans="7:34" ht="15">
      <c r="G590" s="285"/>
      <c r="H590" s="285"/>
      <c r="I590" s="285"/>
      <c r="J590" s="162"/>
      <c r="K590" s="124"/>
      <c r="L590" s="124"/>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79"/>
    </row>
    <row r="591" spans="7:34" ht="15">
      <c r="G591" s="285"/>
      <c r="H591" s="285"/>
      <c r="I591" s="285"/>
      <c r="J591" s="162"/>
      <c r="K591" s="124"/>
      <c r="L591" s="124"/>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79"/>
    </row>
    <row r="592" spans="7:34" ht="15">
      <c r="G592" s="285"/>
      <c r="H592" s="285"/>
      <c r="I592" s="285"/>
      <c r="J592" s="79"/>
      <c r="K592" s="79"/>
      <c r="L592" s="124"/>
      <c r="M592" s="124"/>
      <c r="N592" s="124"/>
      <c r="O592" s="124"/>
      <c r="P592" s="124"/>
      <c r="Q592" s="124"/>
      <c r="R592" s="124"/>
      <c r="S592" s="124"/>
      <c r="T592" s="124"/>
      <c r="U592" s="124"/>
      <c r="V592" s="124"/>
      <c r="W592" s="124"/>
      <c r="X592" s="124"/>
      <c r="Y592" s="124"/>
      <c r="Z592" s="124"/>
      <c r="AA592" s="124"/>
      <c r="AB592" s="124"/>
      <c r="AC592" s="124"/>
      <c r="AD592" s="124"/>
      <c r="AE592" s="124"/>
      <c r="AF592" s="79"/>
      <c r="AG592" s="79"/>
      <c r="AH592" s="79"/>
    </row>
    <row r="593" spans="7:34" ht="15.75">
      <c r="G593" s="285"/>
      <c r="H593" s="285"/>
      <c r="I593" s="285"/>
      <c r="J593" s="79"/>
      <c r="K593" s="79"/>
      <c r="L593" s="124"/>
      <c r="M593" s="286"/>
      <c r="N593" s="286"/>
      <c r="O593" s="286"/>
      <c r="P593" s="286"/>
      <c r="Q593" s="286"/>
      <c r="R593" s="286"/>
      <c r="S593" s="286"/>
      <c r="T593" s="286"/>
      <c r="U593" s="286"/>
      <c r="V593" s="286"/>
      <c r="W593" s="286"/>
      <c r="X593" s="286"/>
      <c r="Y593" s="286"/>
      <c r="Z593" s="286"/>
      <c r="AA593" s="286"/>
      <c r="AB593" s="286"/>
      <c r="AC593" s="286"/>
      <c r="AD593" s="286"/>
      <c r="AE593" s="286"/>
      <c r="AF593" s="118"/>
      <c r="AG593" s="118"/>
      <c r="AH593" s="79"/>
    </row>
    <row r="594" spans="7:34" ht="15">
      <c r="G594" s="285"/>
      <c r="H594" s="285"/>
      <c r="I594" s="285"/>
      <c r="J594" s="162"/>
      <c r="K594" s="124"/>
      <c r="L594" s="124"/>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79"/>
    </row>
    <row r="595" spans="7:34" ht="15">
      <c r="G595" s="285"/>
      <c r="H595" s="285"/>
      <c r="I595" s="285"/>
      <c r="J595" s="162"/>
      <c r="K595" s="124"/>
      <c r="L595" s="124"/>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79"/>
    </row>
    <row r="596" spans="7:34" ht="15">
      <c r="G596" s="285"/>
      <c r="H596" s="285"/>
      <c r="I596" s="285"/>
      <c r="J596" s="162"/>
      <c r="K596" s="124"/>
      <c r="L596" s="124"/>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79"/>
    </row>
    <row r="597" spans="7:34" ht="15">
      <c r="G597" s="285"/>
      <c r="H597" s="285"/>
      <c r="I597" s="285"/>
      <c r="J597" s="162"/>
      <c r="K597" s="124"/>
      <c r="L597" s="124"/>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79"/>
    </row>
    <row r="598" spans="7:34" ht="15">
      <c r="G598" s="285"/>
      <c r="H598" s="285"/>
      <c r="I598" s="285"/>
      <c r="J598" s="162"/>
      <c r="K598" s="124"/>
      <c r="L598" s="124"/>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79"/>
    </row>
    <row r="599" spans="7:34" ht="15">
      <c r="G599" s="285"/>
      <c r="H599" s="285"/>
      <c r="I599" s="285"/>
      <c r="J599" s="162"/>
      <c r="K599" s="124"/>
      <c r="L599" s="124"/>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79"/>
    </row>
    <row r="600" spans="7:34" ht="15">
      <c r="G600" s="285"/>
      <c r="H600" s="285"/>
      <c r="I600" s="285"/>
      <c r="J600" s="162"/>
      <c r="K600" s="124"/>
      <c r="L600" s="124"/>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79"/>
    </row>
    <row r="601" spans="7:34" ht="15">
      <c r="G601" s="285"/>
      <c r="H601" s="285"/>
      <c r="I601" s="285"/>
      <c r="J601" s="162"/>
      <c r="K601" s="124"/>
      <c r="L601" s="124"/>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79"/>
    </row>
    <row r="602" spans="7:34" ht="15">
      <c r="G602" s="285"/>
      <c r="H602" s="285"/>
      <c r="I602" s="285"/>
      <c r="J602" s="162"/>
      <c r="K602" s="124"/>
      <c r="L602" s="287"/>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79"/>
    </row>
    <row r="603" spans="7:34" ht="15">
      <c r="G603" s="285"/>
      <c r="H603" s="285"/>
      <c r="I603" s="285"/>
      <c r="J603" s="162"/>
      <c r="K603" s="124"/>
      <c r="L603" s="287"/>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79"/>
    </row>
    <row r="604" spans="7:34" ht="15">
      <c r="G604" s="285"/>
      <c r="H604" s="285"/>
      <c r="I604" s="285"/>
      <c r="J604" s="162"/>
      <c r="K604" s="124"/>
      <c r="L604" s="124"/>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79"/>
    </row>
    <row r="605" spans="7:34" ht="15">
      <c r="G605" s="285"/>
      <c r="H605" s="285"/>
      <c r="I605" s="285"/>
      <c r="J605" s="162"/>
      <c r="K605" s="124"/>
      <c r="L605" s="124"/>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79"/>
    </row>
    <row r="606" spans="7:34" ht="15">
      <c r="G606" s="285"/>
      <c r="H606" s="285"/>
      <c r="I606" s="285"/>
      <c r="J606" s="162"/>
      <c r="K606" s="124"/>
      <c r="L606" s="124"/>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79"/>
    </row>
    <row r="607" spans="7:34" ht="15">
      <c r="G607" s="285"/>
      <c r="H607" s="285"/>
      <c r="I607" s="285"/>
      <c r="J607" s="162"/>
      <c r="K607" s="124"/>
      <c r="L607" s="124"/>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79"/>
    </row>
    <row r="608" spans="7:34" ht="15">
      <c r="G608" s="285"/>
      <c r="H608" s="285"/>
      <c r="I608" s="285"/>
      <c r="J608" s="162"/>
      <c r="K608" s="124"/>
      <c r="L608" s="124"/>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79"/>
    </row>
    <row r="609" spans="7:34" ht="15">
      <c r="G609" s="285"/>
      <c r="H609" s="285"/>
      <c r="I609" s="285"/>
      <c r="J609" s="162"/>
      <c r="K609" s="124"/>
      <c r="L609" s="124"/>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79"/>
    </row>
    <row r="610" spans="7:34" ht="15">
      <c r="G610" s="285"/>
      <c r="H610" s="285"/>
      <c r="I610" s="285"/>
      <c r="J610" s="162"/>
      <c r="K610" s="124"/>
      <c r="L610" s="124"/>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79"/>
    </row>
    <row r="611" spans="7:34" ht="15">
      <c r="G611" s="285"/>
      <c r="H611" s="285"/>
      <c r="I611" s="285"/>
      <c r="J611" s="162"/>
      <c r="K611" s="124"/>
      <c r="L611" s="124"/>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79"/>
    </row>
    <row r="612" spans="7:34" ht="15">
      <c r="G612" s="285"/>
      <c r="H612" s="285"/>
      <c r="I612" s="285"/>
      <c r="J612" s="162"/>
      <c r="K612" s="124"/>
      <c r="L612" s="124"/>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79"/>
    </row>
    <row r="613" spans="7:34" ht="15">
      <c r="G613" s="285"/>
      <c r="H613" s="285"/>
      <c r="I613" s="285"/>
      <c r="J613" s="162"/>
      <c r="K613" s="124"/>
      <c r="L613" s="124"/>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79"/>
    </row>
    <row r="614" spans="7:34" ht="15">
      <c r="G614" s="285"/>
      <c r="H614" s="285"/>
      <c r="I614" s="285"/>
      <c r="J614" s="79"/>
      <c r="K614" s="79"/>
      <c r="L614" s="124"/>
      <c r="M614" s="124"/>
      <c r="N614" s="124"/>
      <c r="O614" s="124"/>
      <c r="P614" s="124"/>
      <c r="Q614" s="124"/>
      <c r="R614" s="124"/>
      <c r="S614" s="124"/>
      <c r="T614" s="124"/>
      <c r="U614" s="124"/>
      <c r="V614" s="124"/>
      <c r="W614" s="124"/>
      <c r="X614" s="124"/>
      <c r="Y614" s="124"/>
      <c r="Z614" s="124"/>
      <c r="AA614" s="124"/>
      <c r="AB614" s="124"/>
      <c r="AC614" s="124"/>
      <c r="AD614" s="124"/>
      <c r="AE614" s="124"/>
      <c r="AF614" s="79"/>
      <c r="AG614" s="79"/>
      <c r="AH614" s="79"/>
    </row>
    <row r="615" spans="7:34" ht="15.75">
      <c r="G615" s="285"/>
      <c r="H615" s="285"/>
      <c r="I615" s="285"/>
      <c r="J615" s="79"/>
      <c r="K615" s="79"/>
      <c r="L615" s="124"/>
      <c r="M615" s="286"/>
      <c r="N615" s="286"/>
      <c r="O615" s="286"/>
      <c r="P615" s="286"/>
      <c r="Q615" s="286"/>
      <c r="R615" s="286"/>
      <c r="S615" s="286"/>
      <c r="T615" s="286"/>
      <c r="U615" s="286"/>
      <c r="V615" s="286"/>
      <c r="W615" s="286"/>
      <c r="X615" s="286"/>
      <c r="Y615" s="286"/>
      <c r="Z615" s="286"/>
      <c r="AA615" s="286"/>
      <c r="AB615" s="286"/>
      <c r="AC615" s="286"/>
      <c r="AD615" s="286"/>
      <c r="AE615" s="286"/>
      <c r="AF615" s="118"/>
      <c r="AG615" s="118"/>
      <c r="AH615" s="79"/>
    </row>
    <row r="616" spans="7:34" ht="15">
      <c r="G616" s="285"/>
      <c r="H616" s="285"/>
      <c r="I616" s="285"/>
      <c r="J616" s="162"/>
      <c r="K616" s="124"/>
      <c r="L616" s="124"/>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79"/>
    </row>
    <row r="617" spans="7:34" ht="15">
      <c r="G617" s="285"/>
      <c r="H617" s="285"/>
      <c r="I617" s="285"/>
      <c r="J617" s="162"/>
      <c r="K617" s="124"/>
      <c r="L617" s="124"/>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79"/>
    </row>
    <row r="618" spans="7:34" ht="15">
      <c r="G618" s="285"/>
      <c r="H618" s="285"/>
      <c r="I618" s="285"/>
      <c r="J618" s="162"/>
      <c r="K618" s="124"/>
      <c r="L618" s="124"/>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79"/>
    </row>
    <row r="619" spans="7:34" ht="15">
      <c r="G619" s="285"/>
      <c r="H619" s="285"/>
      <c r="I619" s="285"/>
      <c r="J619" s="162"/>
      <c r="K619" s="124"/>
      <c r="L619" s="124"/>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79"/>
    </row>
    <row r="620" spans="7:34" ht="15">
      <c r="G620" s="285"/>
      <c r="H620" s="285"/>
      <c r="I620" s="285"/>
      <c r="J620" s="162"/>
      <c r="K620" s="124"/>
      <c r="L620" s="124"/>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79"/>
    </row>
    <row r="621" spans="7:34" ht="15">
      <c r="G621" s="285"/>
      <c r="H621" s="285"/>
      <c r="I621" s="285"/>
      <c r="J621" s="162"/>
      <c r="K621" s="124"/>
      <c r="L621" s="124"/>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79"/>
    </row>
    <row r="622" spans="7:34" ht="15">
      <c r="G622" s="285"/>
      <c r="H622" s="285"/>
      <c r="I622" s="285"/>
      <c r="J622" s="162"/>
      <c r="K622" s="124"/>
      <c r="L622" s="124"/>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79"/>
    </row>
    <row r="623" spans="7:34" ht="15">
      <c r="G623" s="285"/>
      <c r="H623" s="285"/>
      <c r="I623" s="285"/>
      <c r="J623" s="162"/>
      <c r="K623" s="124"/>
      <c r="L623" s="124"/>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79"/>
    </row>
    <row r="624" spans="7:34" ht="15">
      <c r="G624" s="285"/>
      <c r="H624" s="285"/>
      <c r="I624" s="285"/>
      <c r="J624" s="162"/>
      <c r="K624" s="124"/>
      <c r="L624" s="287"/>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79"/>
    </row>
    <row r="625" spans="7:34" ht="15">
      <c r="G625" s="285"/>
      <c r="H625" s="285"/>
      <c r="I625" s="285"/>
      <c r="J625" s="162"/>
      <c r="K625" s="124"/>
      <c r="L625" s="287"/>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79"/>
    </row>
    <row r="626" spans="7:34" ht="15">
      <c r="G626" s="285"/>
      <c r="H626" s="285"/>
      <c r="I626" s="285"/>
      <c r="J626" s="162"/>
      <c r="K626" s="124"/>
      <c r="L626" s="124"/>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79"/>
    </row>
    <row r="627" spans="7:34" ht="15">
      <c r="G627" s="285"/>
      <c r="H627" s="285"/>
      <c r="I627" s="285"/>
      <c r="J627" s="162"/>
      <c r="K627" s="124"/>
      <c r="L627" s="124"/>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79"/>
    </row>
    <row r="628" spans="7:34" ht="15">
      <c r="G628" s="285"/>
      <c r="H628" s="285"/>
      <c r="I628" s="285"/>
      <c r="J628" s="162"/>
      <c r="K628" s="124"/>
      <c r="L628" s="124"/>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79"/>
    </row>
    <row r="629" spans="7:34" ht="15">
      <c r="G629" s="285"/>
      <c r="H629" s="285"/>
      <c r="I629" s="285"/>
      <c r="J629" s="162"/>
      <c r="K629" s="124"/>
      <c r="L629" s="124"/>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79"/>
    </row>
    <row r="630" spans="7:34" ht="15">
      <c r="G630" s="285"/>
      <c r="H630" s="285"/>
      <c r="I630" s="285"/>
      <c r="J630" s="162"/>
      <c r="K630" s="124"/>
      <c r="L630" s="124"/>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79"/>
    </row>
    <row r="631" spans="7:34" ht="15">
      <c r="G631" s="285"/>
      <c r="H631" s="285"/>
      <c r="I631" s="285"/>
      <c r="J631" s="162"/>
      <c r="K631" s="124"/>
      <c r="L631" s="124"/>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79"/>
    </row>
    <row r="632" spans="7:34" ht="15">
      <c r="G632" s="285"/>
      <c r="H632" s="285"/>
      <c r="I632" s="285"/>
      <c r="J632" s="162"/>
      <c r="K632" s="124"/>
      <c r="L632" s="124"/>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79"/>
    </row>
    <row r="633" spans="7:34" ht="15">
      <c r="G633" s="285"/>
      <c r="H633" s="285"/>
      <c r="I633" s="285"/>
      <c r="J633" s="162"/>
      <c r="K633" s="124"/>
      <c r="L633" s="124"/>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79"/>
    </row>
    <row r="634" spans="7:34" ht="15">
      <c r="G634" s="285"/>
      <c r="H634" s="285"/>
      <c r="I634" s="285"/>
      <c r="J634" s="162"/>
      <c r="K634" s="124"/>
      <c r="L634" s="124"/>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79"/>
    </row>
    <row r="635" spans="7:34" ht="15">
      <c r="G635" s="285"/>
      <c r="H635" s="285"/>
      <c r="I635" s="285"/>
      <c r="J635" s="162"/>
      <c r="K635" s="124"/>
      <c r="L635" s="124"/>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79"/>
    </row>
    <row r="636" spans="7:34" ht="15">
      <c r="G636" s="79"/>
      <c r="H636" s="79"/>
      <c r="I636" s="79"/>
      <c r="J636" s="79"/>
      <c r="K636" s="79"/>
      <c r="L636" s="79"/>
      <c r="M636" s="79"/>
      <c r="N636" s="79"/>
      <c r="O636" s="79"/>
      <c r="P636" s="79"/>
      <c r="Q636" s="79"/>
      <c r="R636" s="79"/>
      <c r="S636" s="79"/>
      <c r="T636" s="79"/>
      <c r="U636" s="79"/>
      <c r="V636" s="79"/>
      <c r="W636" s="79"/>
      <c r="X636" s="79"/>
      <c r="Y636" s="79"/>
      <c r="Z636" s="79"/>
      <c r="AA636" s="79"/>
      <c r="AB636" s="79"/>
      <c r="AC636" s="79"/>
      <c r="AD636" s="79"/>
      <c r="AE636" s="79"/>
      <c r="AF636" s="79"/>
      <c r="AG636" s="79"/>
      <c r="AH636" s="79"/>
    </row>
    <row r="637" spans="7:34" ht="15">
      <c r="G637" s="79"/>
      <c r="H637" s="79"/>
      <c r="I637" s="79"/>
      <c r="J637" s="79"/>
      <c r="K637" s="79"/>
      <c r="L637" s="79"/>
      <c r="M637" s="79"/>
      <c r="N637" s="79"/>
      <c r="O637" s="79"/>
      <c r="P637" s="79"/>
      <c r="Q637" s="79"/>
      <c r="R637" s="79"/>
      <c r="S637" s="79"/>
      <c r="T637" s="79"/>
      <c r="U637" s="79"/>
      <c r="V637" s="79"/>
      <c r="W637" s="79"/>
      <c r="X637" s="79"/>
      <c r="Y637" s="79"/>
      <c r="Z637" s="79"/>
      <c r="AA637" s="79"/>
      <c r="AB637" s="79"/>
      <c r="AC637" s="79"/>
      <c r="AD637" s="79"/>
      <c r="AE637" s="79"/>
      <c r="AF637" s="79"/>
      <c r="AG637" s="79"/>
      <c r="AH637" s="79"/>
    </row>
    <row r="638" spans="7:34" ht="15">
      <c r="G638" s="79"/>
      <c r="H638" s="79"/>
      <c r="I638" s="79"/>
      <c r="J638" s="79"/>
      <c r="K638" s="79"/>
      <c r="L638" s="79"/>
      <c r="M638" s="79"/>
      <c r="N638" s="79"/>
      <c r="O638" s="79"/>
      <c r="P638" s="79"/>
      <c r="Q638" s="79"/>
      <c r="R638" s="79"/>
      <c r="S638" s="79"/>
      <c r="T638" s="79"/>
      <c r="U638" s="79"/>
      <c r="V638" s="79"/>
      <c r="W638" s="79"/>
      <c r="X638" s="79"/>
      <c r="Y638" s="79"/>
      <c r="Z638" s="79"/>
      <c r="AA638" s="79"/>
      <c r="AB638" s="79"/>
      <c r="AC638" s="79"/>
      <c r="AD638" s="79"/>
      <c r="AE638" s="79"/>
      <c r="AF638" s="79"/>
      <c r="AG638" s="79"/>
      <c r="AH638" s="79"/>
    </row>
    <row r="639" spans="7:34" ht="15">
      <c r="G639" s="79"/>
      <c r="H639" s="79"/>
      <c r="I639" s="79"/>
      <c r="J639" s="79"/>
      <c r="K639" s="79"/>
      <c r="L639" s="79"/>
      <c r="M639" s="79"/>
      <c r="N639" s="79"/>
      <c r="O639" s="79"/>
      <c r="P639" s="79"/>
      <c r="Q639" s="79"/>
      <c r="R639" s="79"/>
      <c r="S639" s="79"/>
      <c r="T639" s="79"/>
      <c r="U639" s="79"/>
      <c r="V639" s="79"/>
      <c r="W639" s="79"/>
      <c r="X639" s="79"/>
      <c r="Y639" s="79"/>
      <c r="Z639" s="79"/>
      <c r="AA639" s="79"/>
      <c r="AB639" s="79"/>
      <c r="AC639" s="79"/>
      <c r="AD639" s="79"/>
      <c r="AE639" s="79"/>
      <c r="AF639" s="79"/>
      <c r="AG639" s="79"/>
      <c r="AH639" s="79"/>
    </row>
    <row r="640" spans="7:34" ht="15">
      <c r="G640" s="79"/>
      <c r="H640" s="79"/>
      <c r="I640" s="79"/>
      <c r="J640" s="79"/>
      <c r="K640" s="79"/>
      <c r="L640" s="79"/>
      <c r="M640" s="79"/>
      <c r="N640" s="79"/>
      <c r="O640" s="79"/>
      <c r="P640" s="79"/>
      <c r="Q640" s="79"/>
      <c r="R640" s="79"/>
      <c r="S640" s="79"/>
      <c r="T640" s="79"/>
      <c r="U640" s="79"/>
      <c r="V640" s="79"/>
      <c r="W640" s="79"/>
      <c r="X640" s="79"/>
      <c r="Y640" s="79"/>
      <c r="Z640" s="79"/>
      <c r="AA640" s="79"/>
      <c r="AB640" s="79"/>
      <c r="AC640" s="79"/>
      <c r="AD640" s="79"/>
      <c r="AE640" s="79"/>
      <c r="AF640" s="79"/>
      <c r="AG640" s="79"/>
      <c r="AH640" s="79"/>
    </row>
    <row r="641" spans="7:34" ht="15">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c r="AD641" s="79"/>
      <c r="AE641" s="79"/>
      <c r="AF641" s="79"/>
      <c r="AG641" s="79"/>
      <c r="AH641" s="79"/>
    </row>
    <row r="642" spans="7:34" ht="15">
      <c r="G642" s="79"/>
      <c r="H642" s="79"/>
      <c r="I642" s="79"/>
      <c r="J642" s="79"/>
      <c r="K642" s="79"/>
      <c r="L642" s="79"/>
      <c r="M642" s="79"/>
      <c r="N642" s="79"/>
      <c r="O642" s="79"/>
      <c r="P642" s="79"/>
      <c r="Q642" s="79"/>
      <c r="R642" s="79"/>
      <c r="S642" s="79"/>
      <c r="T642" s="79"/>
      <c r="U642" s="79"/>
      <c r="V642" s="79"/>
      <c r="W642" s="79"/>
      <c r="X642" s="79"/>
      <c r="Y642" s="79"/>
      <c r="Z642" s="79"/>
      <c r="AA642" s="79"/>
      <c r="AB642" s="79"/>
      <c r="AC642" s="79"/>
      <c r="AD642" s="79"/>
      <c r="AE642" s="79"/>
      <c r="AF642" s="79"/>
      <c r="AG642" s="79"/>
      <c r="AH642" s="79"/>
    </row>
    <row r="643" spans="7:34" ht="15">
      <c r="G643" s="79"/>
      <c r="H643" s="79"/>
      <c r="I643" s="79"/>
      <c r="J643" s="79"/>
      <c r="K643" s="79"/>
      <c r="L643" s="79"/>
      <c r="M643" s="79"/>
      <c r="N643" s="79"/>
      <c r="O643" s="79"/>
      <c r="P643" s="79"/>
      <c r="Q643" s="79"/>
      <c r="R643" s="79"/>
      <c r="S643" s="79"/>
      <c r="T643" s="79"/>
      <c r="U643" s="79"/>
      <c r="V643" s="79"/>
      <c r="W643" s="79"/>
      <c r="X643" s="79"/>
      <c r="Y643" s="79"/>
      <c r="Z643" s="79"/>
      <c r="AA643" s="79"/>
      <c r="AB643" s="79"/>
      <c r="AC643" s="79"/>
      <c r="AD643" s="79"/>
      <c r="AE643" s="79"/>
      <c r="AF643" s="79"/>
      <c r="AG643" s="79"/>
      <c r="AH643" s="79"/>
    </row>
    <row r="644" spans="7:34" ht="15">
      <c r="G644" s="79"/>
      <c r="H644" s="79"/>
      <c r="I644" s="79"/>
      <c r="J644" s="79"/>
      <c r="K644" s="79"/>
      <c r="L644" s="79"/>
      <c r="M644" s="79"/>
      <c r="N644" s="79"/>
      <c r="O644" s="79"/>
      <c r="P644" s="79"/>
      <c r="Q644" s="79"/>
      <c r="R644" s="79"/>
      <c r="S644" s="79"/>
      <c r="T644" s="79"/>
      <c r="U644" s="79"/>
      <c r="V644" s="79"/>
      <c r="W644" s="79"/>
      <c r="X644" s="79"/>
      <c r="Y644" s="79"/>
      <c r="Z644" s="79"/>
      <c r="AA644" s="79"/>
      <c r="AB644" s="79"/>
      <c r="AC644" s="79"/>
      <c r="AD644" s="79"/>
      <c r="AE644" s="79"/>
      <c r="AF644" s="79"/>
      <c r="AG644" s="79"/>
      <c r="AH644" s="79"/>
    </row>
    <row r="645" spans="7:34" ht="15">
      <c r="G645" s="79"/>
      <c r="H645" s="79"/>
      <c r="I645" s="79"/>
      <c r="J645" s="79"/>
      <c r="K645" s="79"/>
      <c r="L645" s="79"/>
      <c r="M645" s="79"/>
      <c r="N645" s="79"/>
      <c r="O645" s="79"/>
      <c r="P645" s="79"/>
      <c r="Q645" s="79"/>
      <c r="R645" s="79"/>
      <c r="S645" s="79"/>
      <c r="T645" s="79"/>
      <c r="U645" s="79"/>
      <c r="V645" s="79"/>
      <c r="W645" s="79"/>
      <c r="X645" s="79"/>
      <c r="Y645" s="79"/>
      <c r="Z645" s="79"/>
      <c r="AA645" s="79"/>
      <c r="AB645" s="79"/>
      <c r="AC645" s="79"/>
      <c r="AD645" s="79"/>
      <c r="AE645" s="79"/>
      <c r="AF645" s="79"/>
      <c r="AG645" s="79"/>
      <c r="AH645" s="79"/>
    </row>
    <row r="646" spans="7:34" ht="15">
      <c r="G646" s="79"/>
      <c r="H646" s="79"/>
      <c r="I646" s="79"/>
      <c r="J646" s="79"/>
      <c r="K646" s="79"/>
      <c r="L646" s="79"/>
      <c r="M646" s="79"/>
      <c r="N646" s="79"/>
      <c r="O646" s="79"/>
      <c r="P646" s="79"/>
      <c r="Q646" s="79"/>
      <c r="R646" s="79"/>
      <c r="S646" s="79"/>
      <c r="T646" s="79"/>
      <c r="U646" s="79"/>
      <c r="V646" s="79"/>
      <c r="W646" s="79"/>
      <c r="X646" s="79"/>
      <c r="Y646" s="79"/>
      <c r="Z646" s="79"/>
      <c r="AA646" s="79"/>
      <c r="AB646" s="79"/>
      <c r="AC646" s="79"/>
      <c r="AD646" s="79"/>
      <c r="AE646" s="79"/>
      <c r="AF646" s="79"/>
      <c r="AG646" s="79"/>
      <c r="AH646" s="79"/>
    </row>
    <row r="647" spans="7:34" ht="15">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c r="AD647" s="79"/>
      <c r="AE647" s="79"/>
      <c r="AF647" s="79"/>
      <c r="AG647" s="79"/>
      <c r="AH647" s="79"/>
    </row>
    <row r="648" spans="7:34" ht="15">
      <c r="G648" s="79"/>
      <c r="H648" s="79"/>
      <c r="I648" s="79"/>
      <c r="J648" s="79"/>
      <c r="K648" s="79"/>
      <c r="L648" s="79"/>
      <c r="M648" s="79"/>
      <c r="N648" s="79"/>
      <c r="O648" s="79"/>
      <c r="P648" s="79"/>
      <c r="Q648" s="79"/>
      <c r="R648" s="79"/>
      <c r="S648" s="79"/>
      <c r="T648" s="79"/>
      <c r="U648" s="79"/>
      <c r="V648" s="79"/>
      <c r="W648" s="79"/>
      <c r="X648" s="79"/>
      <c r="Y648" s="79"/>
      <c r="Z648" s="79"/>
      <c r="AA648" s="79"/>
      <c r="AB648" s="79"/>
      <c r="AC648" s="79"/>
      <c r="AD648" s="79"/>
      <c r="AE648" s="79"/>
      <c r="AF648" s="79"/>
      <c r="AG648" s="79"/>
      <c r="AH648" s="79"/>
    </row>
    <row r="649" spans="7:34" ht="15">
      <c r="G649" s="79"/>
      <c r="H649" s="79"/>
      <c r="I649" s="79"/>
      <c r="J649" s="79"/>
      <c r="K649" s="79"/>
      <c r="L649" s="79"/>
      <c r="M649" s="79"/>
      <c r="N649" s="79"/>
      <c r="O649" s="79"/>
      <c r="P649" s="79"/>
      <c r="Q649" s="79"/>
      <c r="R649" s="79"/>
      <c r="S649" s="79"/>
      <c r="T649" s="79"/>
      <c r="U649" s="79"/>
      <c r="V649" s="79"/>
      <c r="W649" s="79"/>
      <c r="X649" s="79"/>
      <c r="Y649" s="79"/>
      <c r="Z649" s="79"/>
      <c r="AA649" s="79"/>
      <c r="AB649" s="79"/>
      <c r="AC649" s="79"/>
      <c r="AD649" s="79"/>
      <c r="AE649" s="79"/>
      <c r="AF649" s="79"/>
      <c r="AG649" s="79"/>
      <c r="AH649" s="79"/>
    </row>
    <row r="650" spans="7:34" ht="15">
      <c r="G650" s="79"/>
      <c r="H650" s="79"/>
      <c r="I650" s="79"/>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79"/>
      <c r="AG650" s="79"/>
      <c r="AH650" s="79"/>
    </row>
  </sheetData>
  <sheetProtection formatCells="0"/>
  <dataValidations count="1">
    <dataValidation type="list" allowBlank="1" showInputMessage="1" showErrorMessage="1" sqref="A7">
      <formula1>$B$4:$B$16</formula1>
    </dataValidation>
  </dataValidations>
  <printOptions/>
  <pageMargins left="0.7" right="0.7" top="0.75" bottom="0.75" header="0.3" footer="0.3"/>
  <pageSetup horizontalDpi="1200" verticalDpi="1200" orientation="portrait" scale="89" r:id="rId3"/>
  <drawing r:id="rId2"/>
  <legacyDrawing r:id="rId1"/>
  <mc:AlternateContent xmlns:mc="http://schemas.openxmlformats.org/markup-compatibility/2006">
    <mc:Choice Requires="x14">
      <controls>
        <mc:AlternateContent>
          <mc:Choice Requires="x14">
            <control xmlns:r="http://schemas.openxmlformats.org/officeDocument/2006/relationships" shapeId="21517" r:id="rId16" name="Button 13">
              <controlPr defaultSize="0" print="0" autoFill="0" autoPict="0" macro="[0]!inserttext">
                <anchor moveWithCells="1" sizeWithCells="1">
                  <from>
                    <xdr:col>2</xdr:col>
                    <xdr:colOff>352425</xdr:colOff>
                    <xdr:row>9</xdr:row>
                    <xdr:rowOff>85725</xdr:rowOff>
                  </from>
                  <to>
                    <xdr:col>3</xdr:col>
                    <xdr:colOff>1352550</xdr:colOff>
                    <xdr:row>9</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68"/>
  <sheetViews>
    <sheetView view="pageBreakPreview" zoomScale="70" zoomScaleSheetLayoutView="70" workbookViewId="0" topLeftCell="A75">
      <selection activeCell="I101" sqref="I101"/>
    </sheetView>
  </sheetViews>
  <sheetFormatPr defaultColWidth="9.69921875" defaultRowHeight="15"/>
  <cols>
    <col min="1" max="1" width="3.19921875" style="68" customWidth="1"/>
    <col min="2" max="2" width="10" style="68" customWidth="1"/>
    <col min="3" max="3" width="8.796875" style="68" customWidth="1"/>
    <col min="4" max="4" width="7.19921875" style="68" customWidth="1"/>
    <col min="5" max="10" width="7" style="68" customWidth="1"/>
    <col min="11" max="11" width="8.3984375" style="68" customWidth="1"/>
    <col min="12" max="12" width="7.19921875" style="68" customWidth="1"/>
    <col min="13" max="14" width="1.69921875" style="68" customWidth="1"/>
    <col min="15" max="15" width="14.796875" style="68" customWidth="1"/>
    <col min="16" max="16" width="13.09765625" style="68" customWidth="1"/>
    <col min="17" max="19" width="7" style="68" customWidth="1"/>
    <col min="20" max="21" width="7" style="339" customWidth="1"/>
    <col min="22" max="32" width="7" style="68" customWidth="1"/>
    <col min="33" max="16384" width="9.69921875" style="68" customWidth="1"/>
  </cols>
  <sheetData>
    <row r="1" spans="1:13" ht="9.95" customHeight="1" thickTop="1">
      <c r="A1" s="65"/>
      <c r="B1" s="66"/>
      <c r="C1" s="66"/>
      <c r="D1" s="66"/>
      <c r="E1" s="66"/>
      <c r="F1" s="66"/>
      <c r="G1" s="66"/>
      <c r="H1" s="66"/>
      <c r="I1" s="66"/>
      <c r="J1" s="66"/>
      <c r="K1" s="66"/>
      <c r="L1" s="66"/>
      <c r="M1" s="67"/>
    </row>
    <row r="2" spans="1:13" ht="23.25">
      <c r="A2" s="69"/>
      <c r="B2" s="443" t="s">
        <v>42</v>
      </c>
      <c r="C2" s="443"/>
      <c r="D2" s="443"/>
      <c r="E2" s="443"/>
      <c r="F2" s="443"/>
      <c r="G2" s="443"/>
      <c r="H2" s="443"/>
      <c r="I2" s="443"/>
      <c r="J2" s="443"/>
      <c r="K2" s="443"/>
      <c r="L2" s="443"/>
      <c r="M2" s="70"/>
    </row>
    <row r="3" spans="1:13" ht="9.95" customHeight="1" thickBot="1">
      <c r="A3" s="71"/>
      <c r="B3" s="72"/>
      <c r="C3" s="72"/>
      <c r="D3" s="72"/>
      <c r="E3" s="72"/>
      <c r="F3" s="72"/>
      <c r="G3" s="72"/>
      <c r="H3" s="72"/>
      <c r="I3" s="72"/>
      <c r="J3" s="72"/>
      <c r="K3" s="72"/>
      <c r="L3" s="72"/>
      <c r="M3" s="73"/>
    </row>
    <row r="4" spans="1:13" ht="8.1" customHeight="1">
      <c r="A4" s="74"/>
      <c r="B4" s="75"/>
      <c r="C4" s="75"/>
      <c r="D4" s="75"/>
      <c r="E4" s="75"/>
      <c r="F4" s="75"/>
      <c r="G4" s="75"/>
      <c r="H4" s="75"/>
      <c r="I4" s="75"/>
      <c r="J4" s="75"/>
      <c r="K4" s="75"/>
      <c r="L4" s="75"/>
      <c r="M4" s="76"/>
    </row>
    <row r="5" spans="1:13" ht="15">
      <c r="A5" s="77"/>
      <c r="B5" s="78" t="s">
        <v>0</v>
      </c>
      <c r="C5" s="451" t="str">
        <f>Title!C11</f>
        <v>Grower Name</v>
      </c>
      <c r="D5" s="451"/>
      <c r="E5" s="78"/>
      <c r="F5" s="78"/>
      <c r="G5" s="78"/>
      <c r="H5" s="78" t="s">
        <v>1</v>
      </c>
      <c r="I5" s="78"/>
      <c r="J5" s="78"/>
      <c r="K5" s="451" t="str">
        <f>OR1!A8</f>
        <v>IWM-XXX</v>
      </c>
      <c r="L5" s="451"/>
      <c r="M5" s="80"/>
    </row>
    <row r="6" spans="1:13" ht="15">
      <c r="A6" s="77"/>
      <c r="B6" s="78" t="s">
        <v>4</v>
      </c>
      <c r="C6" s="446">
        <v>2</v>
      </c>
      <c r="D6" s="446"/>
      <c r="E6" s="78"/>
      <c r="F6" s="78"/>
      <c r="G6" s="78"/>
      <c r="H6" s="78" t="s">
        <v>3</v>
      </c>
      <c r="I6" s="78"/>
      <c r="J6" s="78"/>
      <c r="K6" s="442">
        <v>367</v>
      </c>
      <c r="L6" s="442"/>
      <c r="M6" s="80"/>
    </row>
    <row r="7" spans="1:13" ht="15">
      <c r="A7" s="77"/>
      <c r="B7" s="79" t="s">
        <v>2</v>
      </c>
      <c r="C7" s="452" t="str">
        <f>OR1!A6</f>
        <v>Field 1</v>
      </c>
      <c r="D7" s="452"/>
      <c r="E7" s="78"/>
      <c r="F7" s="78"/>
      <c r="G7" s="78"/>
      <c r="H7" s="78" t="s">
        <v>5</v>
      </c>
      <c r="I7" s="78"/>
      <c r="J7" s="78"/>
      <c r="K7" s="452" t="s">
        <v>77</v>
      </c>
      <c r="L7" s="452"/>
      <c r="M7" s="80"/>
    </row>
    <row r="8" spans="1:13" ht="8.1" customHeight="1" thickBot="1">
      <c r="A8" s="81"/>
      <c r="B8" s="82"/>
      <c r="C8" s="82"/>
      <c r="D8" s="82"/>
      <c r="E8" s="82"/>
      <c r="F8" s="82"/>
      <c r="G8" s="82"/>
      <c r="H8" s="82"/>
      <c r="I8" s="82"/>
      <c r="J8" s="82"/>
      <c r="K8" s="82"/>
      <c r="L8" s="82"/>
      <c r="M8" s="83"/>
    </row>
    <row r="9" spans="1:13" ht="8.1" customHeight="1">
      <c r="A9" s="84"/>
      <c r="B9" s="317"/>
      <c r="C9" s="318"/>
      <c r="D9" s="317"/>
      <c r="E9" s="317"/>
      <c r="F9" s="317"/>
      <c r="G9" s="317"/>
      <c r="H9" s="317"/>
      <c r="I9" s="317"/>
      <c r="J9" s="317"/>
      <c r="K9" s="317"/>
      <c r="L9" s="317"/>
      <c r="M9" s="85"/>
    </row>
    <row r="10" spans="1:32" ht="18">
      <c r="A10" s="449" t="s">
        <v>102</v>
      </c>
      <c r="B10" s="450"/>
      <c r="C10" s="88" t="s">
        <v>6</v>
      </c>
      <c r="D10" s="89" t="s">
        <v>7</v>
      </c>
      <c r="E10" s="89" t="s">
        <v>8</v>
      </c>
      <c r="F10" s="89" t="s">
        <v>9</v>
      </c>
      <c r="G10" s="89" t="s">
        <v>10</v>
      </c>
      <c r="H10" s="89" t="s">
        <v>11</v>
      </c>
      <c r="I10" s="89" t="s">
        <v>12</v>
      </c>
      <c r="J10" s="89" t="s">
        <v>13</v>
      </c>
      <c r="K10" s="89" t="s">
        <v>14</v>
      </c>
      <c r="L10" s="89" t="s">
        <v>15</v>
      </c>
      <c r="M10" s="70"/>
      <c r="Q10" s="86"/>
      <c r="R10" s="335"/>
      <c r="S10" s="335"/>
      <c r="T10" s="444" t="s">
        <v>75</v>
      </c>
      <c r="U10" s="444"/>
      <c r="V10" s="444"/>
      <c r="W10" s="444"/>
      <c r="X10" s="444"/>
      <c r="Y10" s="444"/>
      <c r="Z10" s="444"/>
      <c r="AA10" s="444"/>
      <c r="AB10" s="444"/>
      <c r="AC10" s="444"/>
      <c r="AD10" s="444"/>
      <c r="AE10" s="444"/>
      <c r="AF10" s="87"/>
    </row>
    <row r="11" spans="1:32" ht="8.1" customHeight="1">
      <c r="A11" s="69"/>
      <c r="B11" s="79"/>
      <c r="C11" s="88"/>
      <c r="D11" s="89"/>
      <c r="E11" s="89"/>
      <c r="F11" s="89"/>
      <c r="G11" s="89"/>
      <c r="H11" s="89"/>
      <c r="I11" s="89"/>
      <c r="J11" s="89"/>
      <c r="K11" s="89"/>
      <c r="L11" s="89"/>
      <c r="M11" s="70"/>
      <c r="Q11" s="86"/>
      <c r="R11" s="335"/>
      <c r="S11" s="335"/>
      <c r="T11" s="337"/>
      <c r="U11" s="338"/>
      <c r="V11" s="91"/>
      <c r="W11" s="90"/>
      <c r="X11" s="90"/>
      <c r="Y11" s="90"/>
      <c r="Z11" s="90"/>
      <c r="AA11" s="90"/>
      <c r="AB11" s="90"/>
      <c r="AC11" s="90"/>
      <c r="AD11" s="90"/>
      <c r="AE11" s="90"/>
      <c r="AF11" s="87"/>
    </row>
    <row r="12" spans="1:32" ht="18">
      <c r="A12" s="69"/>
      <c r="B12" s="79" t="s">
        <v>6</v>
      </c>
      <c r="C12" s="92">
        <v>7</v>
      </c>
      <c r="D12" s="93">
        <v>10</v>
      </c>
      <c r="E12" s="93">
        <v>12</v>
      </c>
      <c r="F12" s="93"/>
      <c r="G12" s="93"/>
      <c r="H12" s="93"/>
      <c r="I12" s="93"/>
      <c r="J12" s="93"/>
      <c r="K12" s="93"/>
      <c r="L12" s="93"/>
      <c r="M12" s="70"/>
      <c r="N12" s="94"/>
      <c r="O12" s="94"/>
      <c r="Q12" s="95"/>
      <c r="R12" s="113"/>
      <c r="S12" s="113"/>
      <c r="T12" s="118" t="s">
        <v>6</v>
      </c>
      <c r="U12" s="340"/>
      <c r="V12" s="97">
        <f>IF(C12="","",($L$27*(C12*0.0000353147)*(60/$G$26))/(($G$28/12)*$L$28))</f>
        <v>0.17798608800000001</v>
      </c>
      <c r="W12" s="98">
        <f aca="true" t="shared" si="0" ref="W12:AF12">IF(D12="","",($L$27*(D12*0.0000353147)*(60/$G$26))/(($G$28/12)*$L$28))</f>
        <v>0.2542658400000001</v>
      </c>
      <c r="X12" s="98">
        <f t="shared" si="0"/>
        <v>0.305119008</v>
      </c>
      <c r="Y12" s="98" t="str">
        <f t="shared" si="0"/>
        <v/>
      </c>
      <c r="Z12" s="98" t="str">
        <f t="shared" si="0"/>
        <v/>
      </c>
      <c r="AA12" s="98" t="str">
        <f t="shared" si="0"/>
        <v/>
      </c>
      <c r="AB12" s="98" t="str">
        <f t="shared" si="0"/>
        <v/>
      </c>
      <c r="AC12" s="98" t="str">
        <f t="shared" si="0"/>
        <v/>
      </c>
      <c r="AD12" s="98" t="str">
        <f t="shared" si="0"/>
        <v/>
      </c>
      <c r="AE12" s="98" t="str">
        <f t="shared" si="0"/>
        <v/>
      </c>
      <c r="AF12" s="99" t="str">
        <f t="shared" si="0"/>
        <v/>
      </c>
    </row>
    <row r="13" spans="1:32" ht="18.75" thickBot="1">
      <c r="A13" s="69"/>
      <c r="B13" s="79" t="s">
        <v>7</v>
      </c>
      <c r="C13" s="92"/>
      <c r="D13" s="93"/>
      <c r="E13" s="93"/>
      <c r="F13" s="93"/>
      <c r="G13" s="93"/>
      <c r="H13" s="93"/>
      <c r="I13" s="93"/>
      <c r="J13" s="93"/>
      <c r="K13" s="93"/>
      <c r="L13" s="93"/>
      <c r="M13" s="70"/>
      <c r="N13" s="94"/>
      <c r="Q13" s="95"/>
      <c r="R13" s="113"/>
      <c r="S13" s="113"/>
      <c r="T13" s="118" t="s">
        <v>7</v>
      </c>
      <c r="U13" s="340"/>
      <c r="V13" s="97" t="str">
        <f aca="true" t="shared" si="1" ref="V13:V17">IF(C13="","",($L$27*(C13*0.0000353147)*(60/$G$26))/(($G$28/12)*$L$28))</f>
        <v/>
      </c>
      <c r="W13" s="98" t="str">
        <f aca="true" t="shared" si="2" ref="W13:W17">IF(D13="","",($L$27*(D13*0.0000353147)*(60/$G$26))/(($G$28/12)*$L$28))</f>
        <v/>
      </c>
      <c r="X13" s="98" t="str">
        <f aca="true" t="shared" si="3" ref="X13:X17">IF(E13="","",($L$27*(E13*0.0000353147)*(60/$G$26))/(($G$28/12)*$L$28))</f>
        <v/>
      </c>
      <c r="Y13" s="98" t="str">
        <f aca="true" t="shared" si="4" ref="Y13:Y17">IF(F13="","",($L$27*(F13*0.0000353147)*(60/$G$26))/(($G$28/12)*$L$28))</f>
        <v/>
      </c>
      <c r="Z13" s="98" t="str">
        <f aca="true" t="shared" si="5" ref="Z13:Z17">IF(G13="","",($L$27*(G13*0.0000353147)*(60/$G$26))/(($G$28/12)*$L$28))</f>
        <v/>
      </c>
      <c r="AA13" s="98" t="str">
        <f aca="true" t="shared" si="6" ref="AA13:AA17">IF(H13="","",($L$27*(H13*0.0000353147)*(60/$G$26))/(($G$28/12)*$L$28))</f>
        <v/>
      </c>
      <c r="AB13" s="98" t="str">
        <f aca="true" t="shared" si="7" ref="AB13:AB17">IF(I13="","",($L$27*(I13*0.0000353147)*(60/$G$26))/(($G$28/12)*$L$28))</f>
        <v/>
      </c>
      <c r="AC13" s="98" t="str">
        <f aca="true" t="shared" si="8" ref="AC13:AC17">IF(J13="","",($L$27*(J13*0.0000353147)*(60/$G$26))/(($G$28/12)*$L$28))</f>
        <v/>
      </c>
      <c r="AD13" s="98" t="str">
        <f aca="true" t="shared" si="9" ref="AD13:AD17">IF(K13="","",($L$27*(K13*0.0000353147)*(60/$G$26))/(($G$28/12)*$L$28))</f>
        <v/>
      </c>
      <c r="AE13" s="98" t="str">
        <f aca="true" t="shared" si="10" ref="AE13:AE17">IF(L13="","",($L$27*(L13*0.0000353147)*(60/$G$26))/(($G$28/12)*$L$28))</f>
        <v/>
      </c>
      <c r="AF13" s="99" t="str">
        <f aca="true" t="shared" si="11" ref="AF13:AF17">IF(M13="","",($L$27*(M13*0.0000353147)*(60/$G$26))/(($G$28/12)*$L$28))</f>
        <v/>
      </c>
    </row>
    <row r="14" spans="1:32" ht="18">
      <c r="A14" s="69"/>
      <c r="B14" s="79" t="s">
        <v>8</v>
      </c>
      <c r="C14" s="92"/>
      <c r="D14" s="93"/>
      <c r="E14" s="93"/>
      <c r="F14" s="93"/>
      <c r="G14" s="93"/>
      <c r="H14" s="93"/>
      <c r="I14" s="93"/>
      <c r="J14" s="93"/>
      <c r="K14" s="93"/>
      <c r="L14" s="93"/>
      <c r="M14" s="70"/>
      <c r="N14" s="94"/>
      <c r="O14" s="100" t="s">
        <v>37</v>
      </c>
      <c r="P14" s="295" t="s">
        <v>38</v>
      </c>
      <c r="Q14" s="95"/>
      <c r="R14" s="113"/>
      <c r="S14" s="113"/>
      <c r="T14" s="118" t="s">
        <v>8</v>
      </c>
      <c r="U14" s="340"/>
      <c r="V14" s="97" t="str">
        <f t="shared" si="1"/>
        <v/>
      </c>
      <c r="W14" s="98" t="str">
        <f t="shared" si="2"/>
        <v/>
      </c>
      <c r="X14" s="98" t="str">
        <f t="shared" si="3"/>
        <v/>
      </c>
      <c r="Y14" s="98" t="str">
        <f t="shared" si="4"/>
        <v/>
      </c>
      <c r="Z14" s="98" t="str">
        <f t="shared" si="5"/>
        <v/>
      </c>
      <c r="AA14" s="98" t="str">
        <f t="shared" si="6"/>
        <v/>
      </c>
      <c r="AB14" s="98" t="str">
        <f t="shared" si="7"/>
        <v/>
      </c>
      <c r="AC14" s="98" t="str">
        <f t="shared" si="8"/>
        <v/>
      </c>
      <c r="AD14" s="98" t="str">
        <f t="shared" si="9"/>
        <v/>
      </c>
      <c r="AE14" s="98" t="str">
        <f t="shared" si="10"/>
        <v/>
      </c>
      <c r="AF14" s="99" t="str">
        <f t="shared" si="11"/>
        <v/>
      </c>
    </row>
    <row r="15" spans="1:32" ht="18">
      <c r="A15" s="69"/>
      <c r="B15" s="79" t="s">
        <v>9</v>
      </c>
      <c r="C15" s="92"/>
      <c r="D15" s="93"/>
      <c r="E15" s="93"/>
      <c r="F15" s="93"/>
      <c r="G15" s="93"/>
      <c r="H15" s="93"/>
      <c r="I15" s="93"/>
      <c r="J15" s="93"/>
      <c r="K15" s="93"/>
      <c r="L15" s="93"/>
      <c r="M15" s="70"/>
      <c r="O15" s="101" t="s">
        <v>39</v>
      </c>
      <c r="P15" s="296">
        <v>15.9</v>
      </c>
      <c r="Q15" s="95"/>
      <c r="R15" s="113"/>
      <c r="S15" s="113"/>
      <c r="T15" s="118" t="s">
        <v>9</v>
      </c>
      <c r="U15" s="340"/>
      <c r="V15" s="97" t="str">
        <f t="shared" si="1"/>
        <v/>
      </c>
      <c r="W15" s="98" t="str">
        <f t="shared" si="2"/>
        <v/>
      </c>
      <c r="X15" s="98" t="str">
        <f t="shared" si="3"/>
        <v/>
      </c>
      <c r="Y15" s="98" t="str">
        <f t="shared" si="4"/>
        <v/>
      </c>
      <c r="Z15" s="98" t="str">
        <f t="shared" si="5"/>
        <v/>
      </c>
      <c r="AA15" s="98" t="str">
        <f t="shared" si="6"/>
        <v/>
      </c>
      <c r="AB15" s="98" t="str">
        <f t="shared" si="7"/>
        <v/>
      </c>
      <c r="AC15" s="98" t="str">
        <f t="shared" si="8"/>
        <v/>
      </c>
      <c r="AD15" s="98" t="str">
        <f t="shared" si="9"/>
        <v/>
      </c>
      <c r="AE15" s="98" t="str">
        <f t="shared" si="10"/>
        <v/>
      </c>
      <c r="AF15" s="99" t="str">
        <f t="shared" si="11"/>
        <v/>
      </c>
    </row>
    <row r="16" spans="1:32" ht="18">
      <c r="A16" s="69"/>
      <c r="B16" s="79" t="s">
        <v>10</v>
      </c>
      <c r="C16" s="92"/>
      <c r="D16" s="93"/>
      <c r="E16" s="93"/>
      <c r="F16" s="93"/>
      <c r="G16" s="93"/>
      <c r="H16" s="93"/>
      <c r="I16" s="93"/>
      <c r="J16" s="93"/>
      <c r="K16" s="93"/>
      <c r="L16" s="93"/>
      <c r="M16" s="70"/>
      <c r="O16" s="101" t="s">
        <v>40</v>
      </c>
      <c r="P16" s="296">
        <v>91.2</v>
      </c>
      <c r="Q16" s="95"/>
      <c r="R16" s="113"/>
      <c r="S16" s="113"/>
      <c r="T16" s="118" t="s">
        <v>10</v>
      </c>
      <c r="U16" s="340"/>
      <c r="V16" s="97" t="str">
        <f t="shared" si="1"/>
        <v/>
      </c>
      <c r="W16" s="98" t="str">
        <f t="shared" si="2"/>
        <v/>
      </c>
      <c r="X16" s="98" t="str">
        <f t="shared" si="3"/>
        <v/>
      </c>
      <c r="Y16" s="98" t="str">
        <f t="shared" si="4"/>
        <v/>
      </c>
      <c r="Z16" s="98" t="str">
        <f t="shared" si="5"/>
        <v/>
      </c>
      <c r="AA16" s="98" t="str">
        <f t="shared" si="6"/>
        <v/>
      </c>
      <c r="AB16" s="98" t="str">
        <f t="shared" si="7"/>
        <v/>
      </c>
      <c r="AC16" s="98" t="str">
        <f t="shared" si="8"/>
        <v/>
      </c>
      <c r="AD16" s="98" t="str">
        <f t="shared" si="9"/>
        <v/>
      </c>
      <c r="AE16" s="98" t="str">
        <f t="shared" si="10"/>
        <v/>
      </c>
      <c r="AF16" s="99" t="str">
        <f t="shared" si="11"/>
        <v/>
      </c>
    </row>
    <row r="17" spans="1:32" ht="18.75" thickBot="1">
      <c r="A17" s="69"/>
      <c r="B17" s="79" t="s">
        <v>11</v>
      </c>
      <c r="C17" s="92"/>
      <c r="D17" s="93"/>
      <c r="E17" s="93"/>
      <c r="F17" s="93"/>
      <c r="G17" s="93"/>
      <c r="H17" s="93"/>
      <c r="I17" s="93"/>
      <c r="J17" s="93"/>
      <c r="K17" s="93"/>
      <c r="L17" s="93"/>
      <c r="M17" s="70"/>
      <c r="O17" s="102" t="s">
        <v>41</v>
      </c>
      <c r="P17" s="297">
        <v>103</v>
      </c>
      <c r="Q17" s="103"/>
      <c r="R17" s="336"/>
      <c r="S17" s="336"/>
      <c r="T17" s="341" t="s">
        <v>11</v>
      </c>
      <c r="U17" s="342"/>
      <c r="V17" s="106" t="str">
        <f t="shared" si="1"/>
        <v/>
      </c>
      <c r="W17" s="107" t="str">
        <f t="shared" si="2"/>
        <v/>
      </c>
      <c r="X17" s="107" t="str">
        <f t="shared" si="3"/>
        <v/>
      </c>
      <c r="Y17" s="107" t="str">
        <f t="shared" si="4"/>
        <v/>
      </c>
      <c r="Z17" s="107" t="str">
        <f t="shared" si="5"/>
        <v/>
      </c>
      <c r="AA17" s="107" t="str">
        <f t="shared" si="6"/>
        <v/>
      </c>
      <c r="AB17" s="107" t="str">
        <f t="shared" si="7"/>
        <v/>
      </c>
      <c r="AC17" s="107" t="str">
        <f t="shared" si="8"/>
        <v/>
      </c>
      <c r="AD17" s="107" t="str">
        <f t="shared" si="9"/>
        <v/>
      </c>
      <c r="AE17" s="107" t="str">
        <f t="shared" si="10"/>
        <v/>
      </c>
      <c r="AF17" s="108" t="str">
        <f t="shared" si="11"/>
        <v/>
      </c>
    </row>
    <row r="18" spans="1:32" ht="8.1" customHeight="1">
      <c r="A18" s="109"/>
      <c r="B18" s="104"/>
      <c r="C18" s="110"/>
      <c r="D18" s="111"/>
      <c r="E18" s="111"/>
      <c r="F18" s="111"/>
      <c r="G18" s="111"/>
      <c r="H18" s="111"/>
      <c r="I18" s="111"/>
      <c r="J18" s="111"/>
      <c r="K18" s="111"/>
      <c r="L18" s="111"/>
      <c r="M18" s="112"/>
      <c r="N18" s="94"/>
      <c r="Q18" s="113"/>
      <c r="R18" s="113"/>
      <c r="S18" s="113"/>
      <c r="T18" s="118"/>
      <c r="U18" s="118"/>
      <c r="V18" s="98"/>
      <c r="W18" s="98"/>
      <c r="X18" s="98"/>
      <c r="Y18" s="98"/>
      <c r="Z18" s="98"/>
      <c r="AA18" s="98"/>
      <c r="AB18" s="98"/>
      <c r="AC18" s="98"/>
      <c r="AD18" s="98"/>
      <c r="AE18" s="98"/>
      <c r="AF18" s="113"/>
    </row>
    <row r="19" spans="1:13" ht="8.1" customHeight="1">
      <c r="A19" s="69"/>
      <c r="B19" s="79"/>
      <c r="C19" s="77"/>
      <c r="D19" s="79"/>
      <c r="E19" s="79"/>
      <c r="F19" s="79"/>
      <c r="G19" s="79"/>
      <c r="H19" s="79"/>
      <c r="I19" s="79"/>
      <c r="J19" s="79"/>
      <c r="K19" s="79"/>
      <c r="L19" s="79"/>
      <c r="M19" s="70"/>
    </row>
    <row r="20" spans="1:13" ht="18.75" customHeight="1">
      <c r="A20" s="447" t="s">
        <v>101</v>
      </c>
      <c r="B20" s="448"/>
      <c r="C20" s="88" t="s">
        <v>6</v>
      </c>
      <c r="D20" s="89" t="s">
        <v>7</v>
      </c>
      <c r="E20" s="89" t="s">
        <v>8</v>
      </c>
      <c r="F20" s="89" t="s">
        <v>9</v>
      </c>
      <c r="G20" s="89" t="s">
        <v>10</v>
      </c>
      <c r="H20" s="89" t="s">
        <v>11</v>
      </c>
      <c r="I20" s="89" t="s">
        <v>12</v>
      </c>
      <c r="J20" s="89" t="s">
        <v>13</v>
      </c>
      <c r="K20" s="89" t="s">
        <v>14</v>
      </c>
      <c r="L20" s="89" t="s">
        <v>15</v>
      </c>
      <c r="M20" s="70"/>
    </row>
    <row r="21" spans="1:13" ht="18.75" customHeight="1">
      <c r="A21" s="69"/>
      <c r="B21" s="79" t="s">
        <v>98</v>
      </c>
      <c r="C21" s="114">
        <v>10</v>
      </c>
      <c r="D21" s="115">
        <v>8</v>
      </c>
      <c r="E21" s="115"/>
      <c r="F21" s="115"/>
      <c r="G21" s="115"/>
      <c r="H21" s="115"/>
      <c r="I21" s="115"/>
      <c r="J21" s="115"/>
      <c r="K21" s="115"/>
      <c r="L21" s="115"/>
      <c r="M21" s="70"/>
    </row>
    <row r="22" spans="1:13" ht="18.75" customHeight="1">
      <c r="A22" s="69"/>
      <c r="B22" s="79" t="s">
        <v>99</v>
      </c>
      <c r="C22" s="114"/>
      <c r="D22" s="115"/>
      <c r="E22" s="115"/>
      <c r="F22" s="115"/>
      <c r="G22" s="115"/>
      <c r="H22" s="115"/>
      <c r="I22" s="115"/>
      <c r="J22" s="115"/>
      <c r="K22" s="115"/>
      <c r="L22" s="115"/>
      <c r="M22" s="70"/>
    </row>
    <row r="23" spans="1:13" ht="18.75" customHeight="1">
      <c r="A23" s="69"/>
      <c r="B23" s="79" t="s">
        <v>100</v>
      </c>
      <c r="C23" s="114"/>
      <c r="D23" s="115"/>
      <c r="E23" s="115"/>
      <c r="F23" s="115"/>
      <c r="G23" s="115"/>
      <c r="H23" s="115"/>
      <c r="I23" s="115"/>
      <c r="J23" s="115"/>
      <c r="K23" s="115"/>
      <c r="L23" s="115"/>
      <c r="M23" s="70"/>
    </row>
    <row r="24" spans="1:13" ht="8.1" customHeight="1" thickBot="1">
      <c r="A24" s="71"/>
      <c r="B24" s="116"/>
      <c r="C24" s="298"/>
      <c r="D24" s="299"/>
      <c r="E24" s="299"/>
      <c r="F24" s="299"/>
      <c r="G24" s="299"/>
      <c r="H24" s="299"/>
      <c r="I24" s="299"/>
      <c r="J24" s="299"/>
      <c r="K24" s="299"/>
      <c r="L24" s="299"/>
      <c r="M24" s="73"/>
    </row>
    <row r="25" spans="1:13" ht="9.95" customHeight="1">
      <c r="A25" s="69"/>
      <c r="B25" s="79"/>
      <c r="C25" s="117"/>
      <c r="D25" s="118"/>
      <c r="E25" s="118"/>
      <c r="F25" s="118"/>
      <c r="G25" s="118"/>
      <c r="H25" s="118"/>
      <c r="I25" s="118"/>
      <c r="J25" s="118"/>
      <c r="K25" s="118"/>
      <c r="L25" s="118"/>
      <c r="M25" s="70"/>
    </row>
    <row r="26" spans="1:13" ht="18.75" customHeight="1">
      <c r="A26" s="453" t="s">
        <v>103</v>
      </c>
      <c r="B26" s="454"/>
      <c r="C26" s="77"/>
      <c r="D26" s="419" t="s">
        <v>43</v>
      </c>
      <c r="E26" s="419"/>
      <c r="F26" s="419"/>
      <c r="G26" s="420">
        <v>1</v>
      </c>
      <c r="H26" s="419"/>
      <c r="I26" s="419" t="s">
        <v>225</v>
      </c>
      <c r="J26" s="421"/>
      <c r="K26" s="419"/>
      <c r="L26" s="420">
        <v>1</v>
      </c>
      <c r="M26" s="70"/>
    </row>
    <row r="27" spans="1:13" ht="18.75" customHeight="1">
      <c r="A27" s="404"/>
      <c r="B27" s="405"/>
      <c r="C27" s="77"/>
      <c r="D27" s="419" t="s">
        <v>226</v>
      </c>
      <c r="E27" s="419"/>
      <c r="F27" s="419"/>
      <c r="G27" s="420">
        <v>1</v>
      </c>
      <c r="H27" s="419"/>
      <c r="I27" s="419" t="s">
        <v>227</v>
      </c>
      <c r="J27" s="419"/>
      <c r="K27" s="419"/>
      <c r="L27" s="420">
        <v>1</v>
      </c>
      <c r="M27" s="70"/>
    </row>
    <row r="28" spans="1:13" ht="18.75" customHeight="1">
      <c r="A28" s="404"/>
      <c r="B28" s="405"/>
      <c r="C28" s="77"/>
      <c r="D28" s="419" t="s">
        <v>228</v>
      </c>
      <c r="E28" s="419"/>
      <c r="F28" s="419"/>
      <c r="G28" s="420">
        <v>1</v>
      </c>
      <c r="H28" s="419"/>
      <c r="I28" s="419" t="s">
        <v>229</v>
      </c>
      <c r="J28" s="419"/>
      <c r="K28" s="419"/>
      <c r="L28" s="420">
        <v>1</v>
      </c>
      <c r="M28" s="70"/>
    </row>
    <row r="29" spans="1:13" ht="9.95" customHeight="1" thickBot="1">
      <c r="A29" s="71"/>
      <c r="B29" s="116"/>
      <c r="C29" s="117"/>
      <c r="D29" s="118"/>
      <c r="E29" s="118"/>
      <c r="F29" s="118"/>
      <c r="G29" s="120"/>
      <c r="H29" s="118"/>
      <c r="I29" s="118"/>
      <c r="J29" s="118"/>
      <c r="K29" s="118"/>
      <c r="L29" s="120"/>
      <c r="M29" s="70"/>
    </row>
    <row r="30" spans="1:13" ht="9.95" customHeight="1">
      <c r="A30" s="84"/>
      <c r="B30" s="75"/>
      <c r="C30" s="121"/>
      <c r="D30" s="122"/>
      <c r="E30" s="122"/>
      <c r="F30" s="122"/>
      <c r="G30" s="123"/>
      <c r="H30" s="122"/>
      <c r="I30" s="122"/>
      <c r="J30" s="122"/>
      <c r="K30" s="122"/>
      <c r="L30" s="123"/>
      <c r="M30" s="85"/>
    </row>
    <row r="31" spans="1:13" ht="18">
      <c r="A31" s="453" t="s">
        <v>104</v>
      </c>
      <c r="B31" s="454"/>
      <c r="C31" s="77"/>
      <c r="D31" s="79" t="s">
        <v>161</v>
      </c>
      <c r="E31" s="79"/>
      <c r="F31" s="79"/>
      <c r="G31" s="79"/>
      <c r="H31" s="79"/>
      <c r="I31" s="124">
        <f>AVERAGEA(C12:L17)</f>
        <v>9.666666666666666</v>
      </c>
      <c r="J31" s="79" t="s">
        <v>18</v>
      </c>
      <c r="K31" s="79"/>
      <c r="L31" s="79"/>
      <c r="M31" s="70"/>
    </row>
    <row r="32" spans="1:13" ht="18">
      <c r="A32" s="69"/>
      <c r="B32" s="79"/>
      <c r="C32" s="77"/>
      <c r="D32" s="79" t="s">
        <v>162</v>
      </c>
      <c r="E32" s="79"/>
      <c r="F32" s="79"/>
      <c r="G32" s="79"/>
      <c r="H32" s="79"/>
      <c r="I32" s="124">
        <f>AVERAGEA(C21:L23)</f>
        <v>9</v>
      </c>
      <c r="J32" s="79" t="s">
        <v>33</v>
      </c>
      <c r="K32" s="79"/>
      <c r="L32" s="79"/>
      <c r="M32" s="70"/>
    </row>
    <row r="33" spans="1:13" ht="18">
      <c r="A33" s="69"/>
      <c r="B33" s="125"/>
      <c r="C33" s="77"/>
      <c r="D33" s="79" t="s">
        <v>163</v>
      </c>
      <c r="E33" s="79"/>
      <c r="F33" s="79"/>
      <c r="G33" s="79"/>
      <c r="H33" s="79"/>
      <c r="I33" s="126">
        <f>AVERAGE(V12:AE17)</f>
        <v>0.24579031200000004</v>
      </c>
      <c r="J33" s="79" t="s">
        <v>19</v>
      </c>
      <c r="K33" s="79"/>
      <c r="L33" s="79"/>
      <c r="M33" s="70"/>
    </row>
    <row r="34" spans="1:13" ht="18">
      <c r="A34" s="69"/>
      <c r="B34" s="125"/>
      <c r="C34" s="77"/>
      <c r="D34" s="79" t="s">
        <v>164</v>
      </c>
      <c r="E34" s="79"/>
      <c r="F34" s="79"/>
      <c r="G34" s="79"/>
      <c r="H34" s="79"/>
      <c r="I34" s="126">
        <f>MAX(V12:AE17)</f>
        <v>0.305119008</v>
      </c>
      <c r="J34" s="79" t="s">
        <v>19</v>
      </c>
      <c r="K34" s="79"/>
      <c r="L34" s="79"/>
      <c r="M34" s="70"/>
    </row>
    <row r="35" spans="1:13" ht="18">
      <c r="A35" s="69"/>
      <c r="B35" s="125"/>
      <c r="C35" s="77"/>
      <c r="D35" s="79" t="s">
        <v>165</v>
      </c>
      <c r="E35" s="79"/>
      <c r="F35" s="79"/>
      <c r="G35" s="79"/>
      <c r="H35" s="79"/>
      <c r="I35" s="126">
        <f>MIN(V12:AE17)</f>
        <v>0.17798608800000001</v>
      </c>
      <c r="J35" s="79" t="s">
        <v>19</v>
      </c>
      <c r="K35" s="79"/>
      <c r="L35" s="79"/>
      <c r="M35" s="70"/>
    </row>
    <row r="36" spans="1:13" ht="18">
      <c r="A36" s="69"/>
      <c r="B36" s="127"/>
      <c r="C36" s="69"/>
      <c r="D36" s="113"/>
      <c r="E36" s="113"/>
      <c r="F36" s="113"/>
      <c r="G36" s="113"/>
      <c r="H36" s="113"/>
      <c r="I36" s="128"/>
      <c r="J36" s="113"/>
      <c r="K36" s="113"/>
      <c r="L36" s="113"/>
      <c r="M36" s="70"/>
    </row>
    <row r="37" spans="1:13" ht="18.75" customHeight="1">
      <c r="A37" s="69"/>
      <c r="B37" s="113"/>
      <c r="C37" s="69"/>
      <c r="D37" s="129" t="s">
        <v>155</v>
      </c>
      <c r="E37" s="129"/>
      <c r="F37" s="129"/>
      <c r="G37" s="129"/>
      <c r="H37" s="129"/>
      <c r="I37" s="130">
        <f>S126</f>
        <v>88</v>
      </c>
      <c r="J37" s="129" t="s">
        <v>17</v>
      </c>
      <c r="K37" s="113" t="s">
        <v>16</v>
      </c>
      <c r="L37" s="113"/>
      <c r="M37" s="70"/>
    </row>
    <row r="38" spans="1:13" ht="18.75" customHeight="1">
      <c r="A38" s="69"/>
      <c r="B38" s="113"/>
      <c r="C38" s="69"/>
      <c r="D38" s="129" t="s">
        <v>210</v>
      </c>
      <c r="E38" s="129"/>
      <c r="F38" s="129"/>
      <c r="G38" s="129"/>
      <c r="H38" s="129"/>
      <c r="I38" s="130">
        <f>V126</f>
        <v>82</v>
      </c>
      <c r="J38" s="129" t="s">
        <v>17</v>
      </c>
      <c r="K38" s="113"/>
      <c r="L38" s="113"/>
      <c r="M38" s="70"/>
    </row>
    <row r="39" spans="1:13" ht="9.95" customHeight="1" thickBot="1">
      <c r="A39" s="69"/>
      <c r="B39" s="113"/>
      <c r="C39" s="69"/>
      <c r="D39" s="113"/>
      <c r="E39" s="113"/>
      <c r="F39" s="113"/>
      <c r="G39" s="113"/>
      <c r="H39" s="113"/>
      <c r="I39" s="131"/>
      <c r="J39" s="113"/>
      <c r="K39" s="113"/>
      <c r="L39" s="113"/>
      <c r="M39" s="70"/>
    </row>
    <row r="40" spans="1:22" s="3" customFormat="1" ht="18">
      <c r="A40" s="132"/>
      <c r="B40" s="133"/>
      <c r="C40" s="133"/>
      <c r="D40" s="134"/>
      <c r="E40" s="134"/>
      <c r="F40" s="134"/>
      <c r="G40" s="134"/>
      <c r="H40" s="134"/>
      <c r="I40" s="134"/>
      <c r="J40" s="135"/>
      <c r="K40" s="136"/>
      <c r="L40" s="133"/>
      <c r="M40" s="137"/>
      <c r="N40" s="38"/>
      <c r="T40" s="343"/>
      <c r="U40" s="343"/>
      <c r="V40" s="58"/>
    </row>
    <row r="41" spans="1:22" s="3" customFormat="1" ht="18">
      <c r="A41" s="138"/>
      <c r="B41" s="38"/>
      <c r="C41" s="38"/>
      <c r="D41" s="139"/>
      <c r="E41" s="139"/>
      <c r="F41" s="139"/>
      <c r="G41" s="139"/>
      <c r="H41" s="139"/>
      <c r="I41" s="139"/>
      <c r="J41" s="140"/>
      <c r="K41" s="141"/>
      <c r="L41" s="38"/>
      <c r="M41" s="142"/>
      <c r="N41" s="38"/>
      <c r="T41" s="343"/>
      <c r="U41" s="343"/>
      <c r="V41" s="58"/>
    </row>
    <row r="42" spans="1:22" s="3" customFormat="1" ht="18">
      <c r="A42" s="138"/>
      <c r="B42" s="38"/>
      <c r="C42" s="38"/>
      <c r="D42" s="139"/>
      <c r="E42" s="139"/>
      <c r="F42" s="139"/>
      <c r="G42" s="139"/>
      <c r="H42" s="139"/>
      <c r="I42" s="139"/>
      <c r="J42" s="140"/>
      <c r="K42" s="141"/>
      <c r="L42" s="38"/>
      <c r="M42" s="142"/>
      <c r="N42" s="38"/>
      <c r="T42" s="343"/>
      <c r="U42" s="343"/>
      <c r="V42" s="58"/>
    </row>
    <row r="43" spans="1:22" s="3" customFormat="1" ht="18">
      <c r="A43" s="138"/>
      <c r="B43" s="38"/>
      <c r="C43" s="38"/>
      <c r="D43" s="139"/>
      <c r="E43" s="139"/>
      <c r="F43" s="139"/>
      <c r="G43" s="139"/>
      <c r="H43" s="139"/>
      <c r="I43" s="139"/>
      <c r="J43" s="140"/>
      <c r="K43" s="141"/>
      <c r="L43" s="38"/>
      <c r="M43" s="142"/>
      <c r="N43" s="38"/>
      <c r="T43" s="343"/>
      <c r="U43" s="343"/>
      <c r="V43" s="58"/>
    </row>
    <row r="44" spans="1:22" s="3" customFormat="1" ht="18">
      <c r="A44" s="138"/>
      <c r="B44" s="38"/>
      <c r="C44" s="38"/>
      <c r="D44" s="139"/>
      <c r="E44" s="139"/>
      <c r="F44" s="139"/>
      <c r="G44" s="139"/>
      <c r="H44" s="139"/>
      <c r="I44" s="139"/>
      <c r="J44" s="140"/>
      <c r="K44" s="141"/>
      <c r="L44" s="38"/>
      <c r="M44" s="142"/>
      <c r="N44" s="38"/>
      <c r="T44" s="343"/>
      <c r="U44" s="343"/>
      <c r="V44" s="58"/>
    </row>
    <row r="45" spans="1:22" s="3" customFormat="1" ht="18">
      <c r="A45" s="138"/>
      <c r="B45" s="38"/>
      <c r="C45" s="38"/>
      <c r="D45" s="139"/>
      <c r="E45" s="139"/>
      <c r="F45" s="139"/>
      <c r="G45" s="139"/>
      <c r="H45" s="139"/>
      <c r="I45" s="139"/>
      <c r="J45" s="140"/>
      <c r="K45" s="141"/>
      <c r="L45" s="38"/>
      <c r="M45" s="142"/>
      <c r="N45" s="38"/>
      <c r="T45" s="343"/>
      <c r="U45" s="343"/>
      <c r="V45" s="58"/>
    </row>
    <row r="46" spans="1:22" s="3" customFormat="1" ht="18">
      <c r="A46" s="138"/>
      <c r="B46" s="38"/>
      <c r="C46" s="38"/>
      <c r="D46" s="139"/>
      <c r="E46" s="139"/>
      <c r="F46" s="139"/>
      <c r="G46" s="139"/>
      <c r="H46" s="139"/>
      <c r="I46" s="139"/>
      <c r="J46" s="140"/>
      <c r="K46" s="141"/>
      <c r="L46" s="38"/>
      <c r="M46" s="142"/>
      <c r="N46" s="38"/>
      <c r="T46" s="343"/>
      <c r="U46" s="343"/>
      <c r="V46" s="58"/>
    </row>
    <row r="47" spans="1:22" s="3" customFormat="1" ht="18">
      <c r="A47" s="138"/>
      <c r="B47" s="38"/>
      <c r="C47" s="38"/>
      <c r="D47" s="139"/>
      <c r="E47" s="139"/>
      <c r="F47" s="139"/>
      <c r="G47" s="139"/>
      <c r="H47" s="139"/>
      <c r="I47" s="139"/>
      <c r="J47" s="140"/>
      <c r="K47" s="141"/>
      <c r="L47" s="38"/>
      <c r="M47" s="142"/>
      <c r="N47" s="38"/>
      <c r="T47" s="343"/>
      <c r="U47" s="343"/>
      <c r="V47" s="58"/>
    </row>
    <row r="48" spans="1:22" s="3" customFormat="1" ht="18">
      <c r="A48" s="138"/>
      <c r="B48" s="38"/>
      <c r="C48" s="38"/>
      <c r="D48" s="139"/>
      <c r="E48" s="139"/>
      <c r="F48" s="139"/>
      <c r="G48" s="139"/>
      <c r="H48" s="139"/>
      <c r="I48" s="139"/>
      <c r="J48" s="140"/>
      <c r="K48" s="141"/>
      <c r="L48" s="38"/>
      <c r="M48" s="142"/>
      <c r="N48" s="38"/>
      <c r="T48" s="343"/>
      <c r="U48" s="343"/>
      <c r="V48" s="58"/>
    </row>
    <row r="49" spans="1:22" s="3" customFormat="1" ht="18">
      <c r="A49" s="138"/>
      <c r="B49" s="38"/>
      <c r="C49" s="38"/>
      <c r="D49" s="139"/>
      <c r="E49" s="139"/>
      <c r="F49" s="139"/>
      <c r="G49" s="139"/>
      <c r="H49" s="139"/>
      <c r="I49" s="139"/>
      <c r="J49" s="140"/>
      <c r="K49" s="141"/>
      <c r="L49" s="38"/>
      <c r="M49" s="142"/>
      <c r="N49" s="38"/>
      <c r="T49" s="343"/>
      <c r="U49" s="343"/>
      <c r="V49" s="58"/>
    </row>
    <row r="50" spans="1:22" s="3" customFormat="1" ht="18">
      <c r="A50" s="138"/>
      <c r="B50" s="38"/>
      <c r="C50" s="38"/>
      <c r="D50" s="139"/>
      <c r="E50" s="139"/>
      <c r="F50" s="139"/>
      <c r="G50" s="139"/>
      <c r="H50" s="139"/>
      <c r="I50" s="139"/>
      <c r="J50" s="140"/>
      <c r="K50" s="141"/>
      <c r="L50" s="38"/>
      <c r="M50" s="142"/>
      <c r="N50" s="38"/>
      <c r="T50" s="343"/>
      <c r="U50" s="343"/>
      <c r="V50" s="58"/>
    </row>
    <row r="51" spans="1:22" s="3" customFormat="1" ht="18.75" thickBot="1">
      <c r="A51" s="143"/>
      <c r="B51" s="144"/>
      <c r="C51" s="144"/>
      <c r="D51" s="145"/>
      <c r="E51" s="145"/>
      <c r="F51" s="145"/>
      <c r="G51" s="145"/>
      <c r="H51" s="145"/>
      <c r="I51" s="145"/>
      <c r="J51" s="146"/>
      <c r="K51" s="147"/>
      <c r="L51" s="144"/>
      <c r="M51" s="148"/>
      <c r="N51" s="38"/>
      <c r="T51" s="343"/>
      <c r="U51" s="343"/>
      <c r="V51" s="58"/>
    </row>
    <row r="52" spans="1:22" s="3" customFormat="1" ht="15">
      <c r="A52" s="138"/>
      <c r="B52" s="149" t="s">
        <v>55</v>
      </c>
      <c r="C52" s="300"/>
      <c r="D52" s="301"/>
      <c r="E52" s="302"/>
      <c r="F52" s="302"/>
      <c r="G52" s="302"/>
      <c r="H52" s="302"/>
      <c r="I52" s="303"/>
      <c r="J52" s="304"/>
      <c r="K52" s="305"/>
      <c r="L52" s="306"/>
      <c r="M52" s="142"/>
      <c r="N52" s="38"/>
      <c r="Q52" s="155"/>
      <c r="R52" s="155"/>
      <c r="S52" s="155"/>
      <c r="T52" s="343"/>
      <c r="U52" s="343"/>
      <c r="V52" s="58"/>
    </row>
    <row r="53" spans="1:22" s="3" customFormat="1" ht="15">
      <c r="A53" s="138"/>
      <c r="B53" s="150"/>
      <c r="C53" s="300"/>
      <c r="D53" s="307"/>
      <c r="E53" s="302"/>
      <c r="F53" s="302"/>
      <c r="G53" s="302"/>
      <c r="H53" s="302"/>
      <c r="I53" s="308"/>
      <c r="J53" s="309"/>
      <c r="K53" s="310"/>
      <c r="L53" s="310"/>
      <c r="M53" s="142"/>
      <c r="N53" s="38"/>
      <c r="Q53" s="155"/>
      <c r="R53" s="155"/>
      <c r="S53" s="155"/>
      <c r="T53" s="343"/>
      <c r="U53" s="343"/>
      <c r="V53" s="58"/>
    </row>
    <row r="54" spans="1:22" s="3" customFormat="1" ht="16.5" thickBot="1">
      <c r="A54" s="158"/>
      <c r="B54" s="159"/>
      <c r="C54" s="311"/>
      <c r="D54" s="312"/>
      <c r="E54" s="313"/>
      <c r="F54" s="313"/>
      <c r="G54" s="313"/>
      <c r="H54" s="313"/>
      <c r="I54" s="313"/>
      <c r="J54" s="314"/>
      <c r="K54" s="315"/>
      <c r="L54" s="316"/>
      <c r="M54" s="160"/>
      <c r="N54" s="38"/>
      <c r="T54" s="343"/>
      <c r="U54" s="343"/>
      <c r="V54" s="59"/>
    </row>
    <row r="55" spans="1:16" ht="15.75" thickTop="1">
      <c r="A55" s="65"/>
      <c r="B55" s="66"/>
      <c r="C55" s="66"/>
      <c r="D55" s="66"/>
      <c r="E55" s="66"/>
      <c r="F55" s="66"/>
      <c r="G55" s="66"/>
      <c r="H55" s="66"/>
      <c r="I55" s="66"/>
      <c r="J55" s="66"/>
      <c r="K55" s="66"/>
      <c r="L55" s="66"/>
      <c r="M55" s="67"/>
      <c r="O55" s="161"/>
      <c r="P55" s="161"/>
    </row>
    <row r="56" spans="1:26" ht="15">
      <c r="A56" s="77"/>
      <c r="B56" s="79" t="s">
        <v>156</v>
      </c>
      <c r="C56" s="79"/>
      <c r="D56" s="79"/>
      <c r="E56" s="79"/>
      <c r="F56" s="79"/>
      <c r="G56" s="79"/>
      <c r="H56" s="79"/>
      <c r="I56" s="79"/>
      <c r="J56" s="79"/>
      <c r="K56" s="79"/>
      <c r="L56" s="79"/>
      <c r="M56" s="80"/>
      <c r="O56" s="445"/>
      <c r="P56" s="445"/>
      <c r="Q56" s="284"/>
      <c r="R56" s="284"/>
      <c r="S56" s="284"/>
      <c r="V56" s="284" t="s">
        <v>114</v>
      </c>
      <c r="X56" s="284" t="s">
        <v>120</v>
      </c>
      <c r="Y56" s="68" t="s">
        <v>122</v>
      </c>
      <c r="Z56" s="284"/>
    </row>
    <row r="57" spans="1:30" ht="15.6" customHeight="1">
      <c r="A57" s="77"/>
      <c r="B57" s="439" t="s">
        <v>230</v>
      </c>
      <c r="C57" s="439"/>
      <c r="D57" s="439"/>
      <c r="E57" s="439"/>
      <c r="F57" s="439"/>
      <c r="G57" s="439"/>
      <c r="H57" s="439"/>
      <c r="I57" s="439"/>
      <c r="J57" s="439"/>
      <c r="K57" s="439"/>
      <c r="L57" s="439"/>
      <c r="M57" s="80"/>
      <c r="O57" s="445"/>
      <c r="P57" s="445"/>
      <c r="Q57" s="284" t="s">
        <v>114</v>
      </c>
      <c r="R57" s="284" t="s">
        <v>115</v>
      </c>
      <c r="S57" s="284" t="s">
        <v>116</v>
      </c>
      <c r="T57" s="339" t="s">
        <v>117</v>
      </c>
      <c r="U57" s="339" t="s">
        <v>118</v>
      </c>
      <c r="V57" s="284" t="s">
        <v>119</v>
      </c>
      <c r="X57" s="284" t="s">
        <v>121</v>
      </c>
      <c r="Y57" s="68" t="s">
        <v>121</v>
      </c>
      <c r="Z57" s="284"/>
      <c r="AA57" s="68" t="s">
        <v>56</v>
      </c>
      <c r="AB57" s="68" t="s">
        <v>57</v>
      </c>
      <c r="AC57" s="68" t="s">
        <v>123</v>
      </c>
      <c r="AD57" s="68" t="s">
        <v>124</v>
      </c>
    </row>
    <row r="58" spans="1:30" ht="15">
      <c r="A58" s="77"/>
      <c r="B58" s="439"/>
      <c r="C58" s="439"/>
      <c r="D58" s="439"/>
      <c r="E58" s="439"/>
      <c r="F58" s="439"/>
      <c r="G58" s="439"/>
      <c r="H58" s="439"/>
      <c r="I58" s="439"/>
      <c r="J58" s="439"/>
      <c r="K58" s="439"/>
      <c r="L58" s="439"/>
      <c r="M58" s="80"/>
      <c r="O58" s="291"/>
      <c r="Q58" s="68">
        <f>C12</f>
        <v>7</v>
      </c>
      <c r="R58" s="68">
        <v>0</v>
      </c>
      <c r="S58" s="68">
        <f>Q58+R58</f>
        <v>7</v>
      </c>
      <c r="T58" s="339">
        <f>RANK(S58,S$58:S$117,0)</f>
        <v>3</v>
      </c>
      <c r="U58" s="339">
        <v>1</v>
      </c>
      <c r="V58" s="68">
        <f>INDEX(Q$58:U$117,MATCH(U58,T$58:T$117,0),1)</f>
        <v>12</v>
      </c>
      <c r="X58" s="68">
        <f>-1*($L$27*(V58*0.0000353147)*(60/$G$26))/('S1'!$G$14*($G$28/12)*$L$28)</f>
        <v>-2.03412672</v>
      </c>
      <c r="Y58" s="68">
        <f>-1*'S1'!G$11</f>
        <v>-2</v>
      </c>
      <c r="AA58" s="68">
        <f>IF(X58=0," ",MAX(X58:Y58))</f>
        <v>-2</v>
      </c>
      <c r="AB58" s="68">
        <f>IF(AA58=" "," ",IF(X58&lt;Y58,0,Y58-X58))</f>
        <v>0</v>
      </c>
      <c r="AC58" s="68">
        <f>IF(AA58=" "," ",IF(X58&gt;Y58,0,X58-Y58))</f>
        <v>-0.034126720000000166</v>
      </c>
      <c r="AD58" s="68">
        <f>IF(AA58=" "," ",(X$58-0.5)-AA58-AB58-AC58)</f>
        <v>-0.5</v>
      </c>
    </row>
    <row r="59" spans="1:30" ht="15">
      <c r="A59" s="77"/>
      <c r="B59" s="439"/>
      <c r="C59" s="439"/>
      <c r="D59" s="439"/>
      <c r="E59" s="439"/>
      <c r="F59" s="439"/>
      <c r="G59" s="439"/>
      <c r="H59" s="439"/>
      <c r="I59" s="439"/>
      <c r="J59" s="439"/>
      <c r="K59" s="439"/>
      <c r="L59" s="439"/>
      <c r="M59" s="80"/>
      <c r="O59" s="291"/>
      <c r="P59" s="291"/>
      <c r="Q59" s="68">
        <f>D12</f>
        <v>10</v>
      </c>
      <c r="R59" s="68">
        <f>R58+0.00000001</f>
        <v>1E-08</v>
      </c>
      <c r="S59" s="68">
        <f aca="true" t="shared" si="12" ref="S59:S117">Q59+R59</f>
        <v>10.00000001</v>
      </c>
      <c r="T59" s="339">
        <f aca="true" t="shared" si="13" ref="T59:T117">RANK(S59,S$58:S$117,0)</f>
        <v>2</v>
      </c>
      <c r="U59" s="339">
        <f>U58+1</f>
        <v>2</v>
      </c>
      <c r="V59" s="68">
        <f aca="true" t="shared" si="14" ref="V59:V117">INDEX(Q$58:U$117,MATCH(U59,T$58:T$117,0),1)</f>
        <v>10</v>
      </c>
      <c r="X59" s="68">
        <f>-1*($L$27*(V59*0.0000353147)*(60/$G$26))/('S1'!$G$14*($G$28/12)*$L$28)</f>
        <v>-1.6951056000000004</v>
      </c>
      <c r="Y59" s="68">
        <f>-1*'S1'!G$11</f>
        <v>-2</v>
      </c>
      <c r="AA59" s="68">
        <f aca="true" t="shared" si="15" ref="AA59:AA117">IF(X59=0," ",MAX(X59:Y59))</f>
        <v>-1.6951056000000004</v>
      </c>
      <c r="AB59" s="68">
        <f aca="true" t="shared" si="16" ref="AB59:AB117">IF(AA59=" "," ",IF(X59&lt;Y59,0,Y59-X59))</f>
        <v>-0.30489439999999957</v>
      </c>
      <c r="AC59" s="68">
        <f aca="true" t="shared" si="17" ref="AC59:AC117">IF(AA59=" "," ",IF(X59&gt;Y59,0,X59-Y59))</f>
        <v>0</v>
      </c>
      <c r="AD59" s="68">
        <f aca="true" t="shared" si="18" ref="AD59:AD117">IF(AA59=" "," ",(X$58-0.5)-AA59-AB59-AC59)</f>
        <v>-0.5341267200000002</v>
      </c>
    </row>
    <row r="60" spans="1:30" ht="15.6" customHeight="1">
      <c r="A60" s="77"/>
      <c r="B60" s="439"/>
      <c r="C60" s="439"/>
      <c r="D60" s="439"/>
      <c r="E60" s="439"/>
      <c r="F60" s="439"/>
      <c r="G60" s="439"/>
      <c r="H60" s="439"/>
      <c r="I60" s="439"/>
      <c r="J60" s="439"/>
      <c r="K60" s="439"/>
      <c r="L60" s="439"/>
      <c r="M60" s="80"/>
      <c r="O60" s="291"/>
      <c r="P60" s="291"/>
      <c r="Q60" s="68">
        <f>E12</f>
        <v>12</v>
      </c>
      <c r="R60" s="68">
        <f aca="true" t="shared" si="19" ref="R60:R117">R59+0.00000001</f>
        <v>2E-08</v>
      </c>
      <c r="S60" s="68">
        <f t="shared" si="12"/>
        <v>12.00000002</v>
      </c>
      <c r="T60" s="339">
        <f t="shared" si="13"/>
        <v>1</v>
      </c>
      <c r="U60" s="339">
        <f aca="true" t="shared" si="20" ref="U60:U117">U59+1</f>
        <v>3</v>
      </c>
      <c r="V60" s="68">
        <f t="shared" si="14"/>
        <v>7</v>
      </c>
      <c r="X60" s="68">
        <f>-1*($L$27*(V60*0.0000353147)*(60/$G$26))/('S1'!$G$14*($G$28/12)*$L$28)</f>
        <v>-1.18657392</v>
      </c>
      <c r="Y60" s="68">
        <f>-1*'S1'!G$11</f>
        <v>-2</v>
      </c>
      <c r="AA60" s="68">
        <f t="shared" si="15"/>
        <v>-1.18657392</v>
      </c>
      <c r="AB60" s="68">
        <f t="shared" si="16"/>
        <v>-0.8134260799999999</v>
      </c>
      <c r="AC60" s="68">
        <f t="shared" si="17"/>
        <v>0</v>
      </c>
      <c r="AD60" s="68">
        <f t="shared" si="18"/>
        <v>-0.5341267200000002</v>
      </c>
    </row>
    <row r="61" spans="1:30" ht="15">
      <c r="A61" s="77"/>
      <c r="B61" s="439"/>
      <c r="C61" s="439"/>
      <c r="D61" s="439"/>
      <c r="E61" s="439"/>
      <c r="F61" s="439"/>
      <c r="G61" s="439"/>
      <c r="H61" s="439"/>
      <c r="I61" s="439"/>
      <c r="J61" s="439"/>
      <c r="K61" s="439"/>
      <c r="L61" s="439"/>
      <c r="M61" s="80"/>
      <c r="O61" s="291"/>
      <c r="P61" s="291"/>
      <c r="Q61" s="68">
        <f>F12</f>
        <v>0</v>
      </c>
      <c r="R61" s="68">
        <f t="shared" si="19"/>
        <v>3.0000000000000004E-08</v>
      </c>
      <c r="S61" s="68">
        <f t="shared" si="12"/>
        <v>3.0000000000000004E-08</v>
      </c>
      <c r="T61" s="339">
        <f t="shared" si="13"/>
        <v>60</v>
      </c>
      <c r="U61" s="339">
        <f t="shared" si="20"/>
        <v>4</v>
      </c>
      <c r="V61" s="68">
        <f t="shared" si="14"/>
        <v>0</v>
      </c>
      <c r="X61" s="68">
        <f>-1*($L$27*(V61*0.0000353147)*(60/$G$26))/('S1'!$G$14*($G$28/12)*$L$28)</f>
        <v>0</v>
      </c>
      <c r="Y61" s="68">
        <f>-1*'S1'!G$11</f>
        <v>-2</v>
      </c>
      <c r="AA61" s="68" t="str">
        <f t="shared" si="15"/>
        <v xml:space="preserve"> </v>
      </c>
      <c r="AB61" s="68" t="str">
        <f t="shared" si="16"/>
        <v xml:space="preserve"> </v>
      </c>
      <c r="AC61" s="68" t="str">
        <f t="shared" si="17"/>
        <v xml:space="preserve"> </v>
      </c>
      <c r="AD61" s="68" t="str">
        <f t="shared" si="18"/>
        <v xml:space="preserve"> </v>
      </c>
    </row>
    <row r="62" spans="1:30" ht="15">
      <c r="A62" s="77"/>
      <c r="B62" s="439"/>
      <c r="C62" s="439"/>
      <c r="D62" s="439"/>
      <c r="E62" s="439"/>
      <c r="F62" s="439"/>
      <c r="G62" s="439"/>
      <c r="H62" s="439"/>
      <c r="I62" s="439"/>
      <c r="J62" s="439"/>
      <c r="K62" s="439"/>
      <c r="L62" s="439"/>
      <c r="M62" s="80"/>
      <c r="O62" s="291"/>
      <c r="P62" s="291"/>
      <c r="Q62" s="68">
        <f>G12</f>
        <v>0</v>
      </c>
      <c r="R62" s="68">
        <f t="shared" si="19"/>
        <v>4E-08</v>
      </c>
      <c r="S62" s="68">
        <f t="shared" si="12"/>
        <v>4E-08</v>
      </c>
      <c r="T62" s="339">
        <f t="shared" si="13"/>
        <v>59</v>
      </c>
      <c r="U62" s="339">
        <f t="shared" si="20"/>
        <v>5</v>
      </c>
      <c r="V62" s="68">
        <f t="shared" si="14"/>
        <v>0</v>
      </c>
      <c r="X62" s="68">
        <f>-1*($L$27*(V62*0.0000353147)*(60/$G$26))/('S1'!$G$14*($G$28/12)*$L$28)</f>
        <v>0</v>
      </c>
      <c r="Y62" s="68">
        <f>-1*'S1'!G$11</f>
        <v>-2</v>
      </c>
      <c r="AA62" s="68" t="str">
        <f t="shared" si="15"/>
        <v xml:space="preserve"> </v>
      </c>
      <c r="AB62" s="68" t="str">
        <f t="shared" si="16"/>
        <v xml:space="preserve"> </v>
      </c>
      <c r="AC62" s="68" t="str">
        <f t="shared" si="17"/>
        <v xml:space="preserve"> </v>
      </c>
      <c r="AD62" s="68" t="str">
        <f t="shared" si="18"/>
        <v xml:space="preserve"> </v>
      </c>
    </row>
    <row r="63" spans="1:30" ht="15">
      <c r="A63" s="77"/>
      <c r="B63" s="288" t="s">
        <v>157</v>
      </c>
      <c r="C63" s="288"/>
      <c r="D63" s="288"/>
      <c r="E63" s="288"/>
      <c r="F63" s="288"/>
      <c r="G63" s="288"/>
      <c r="H63" s="288"/>
      <c r="I63" s="288"/>
      <c r="J63" s="288"/>
      <c r="K63" s="288"/>
      <c r="L63" s="288"/>
      <c r="M63" s="80"/>
      <c r="O63" s="291"/>
      <c r="P63" s="291"/>
      <c r="Q63" s="68">
        <f>H12</f>
        <v>0</v>
      </c>
      <c r="R63" s="68">
        <f t="shared" si="19"/>
        <v>5E-08</v>
      </c>
      <c r="S63" s="68">
        <f t="shared" si="12"/>
        <v>5E-08</v>
      </c>
      <c r="T63" s="339">
        <f t="shared" si="13"/>
        <v>58</v>
      </c>
      <c r="U63" s="339">
        <f t="shared" si="20"/>
        <v>6</v>
      </c>
      <c r="V63" s="68">
        <f t="shared" si="14"/>
        <v>0</v>
      </c>
      <c r="X63" s="68">
        <f>-1*($L$27*(V63*0.0000353147)*(60/$G$26))/('S1'!$G$14*($G$28/12)*$L$28)</f>
        <v>0</v>
      </c>
      <c r="Y63" s="68">
        <f>-1*'S1'!G$11</f>
        <v>-2</v>
      </c>
      <c r="AA63" s="68" t="str">
        <f t="shared" si="15"/>
        <v xml:space="preserve"> </v>
      </c>
      <c r="AB63" s="68" t="str">
        <f t="shared" si="16"/>
        <v xml:space="preserve"> </v>
      </c>
      <c r="AC63" s="68" t="str">
        <f t="shared" si="17"/>
        <v xml:space="preserve"> </v>
      </c>
      <c r="AD63" s="68" t="str">
        <f t="shared" si="18"/>
        <v xml:space="preserve"> </v>
      </c>
    </row>
    <row r="64" spans="1:30" ht="15" customHeight="1">
      <c r="A64" s="77"/>
      <c r="B64" s="439" t="str">
        <f>CONCATENATE("The catches section of the worksheet is used to record up to 60 catch can measurements from field testing."," Your test for this site used ",O64," catch cans."," The smallest volume collected was ",O66," ml and the largest volume collected was ",O65," ml.")</f>
        <v>The catches section of the worksheet is used to record up to 60 catch can measurements from field testing. Your test for this site used 3 catch cans. The smallest volume collected was 7 ml and the largest volume collected was 12 ml.</v>
      </c>
      <c r="C64" s="439"/>
      <c r="D64" s="439"/>
      <c r="E64" s="439"/>
      <c r="F64" s="439"/>
      <c r="G64" s="439"/>
      <c r="H64" s="439"/>
      <c r="I64" s="439"/>
      <c r="J64" s="439"/>
      <c r="K64" s="439"/>
      <c r="L64" s="439"/>
      <c r="M64" s="80"/>
      <c r="O64" s="68">
        <f>COUNTIF(C12:L17,"&gt;0")</f>
        <v>3</v>
      </c>
      <c r="P64" s="291"/>
      <c r="Q64" s="68">
        <f>I12</f>
        <v>0</v>
      </c>
      <c r="R64" s="68">
        <f t="shared" si="19"/>
        <v>6E-08</v>
      </c>
      <c r="S64" s="68">
        <f t="shared" si="12"/>
        <v>6E-08</v>
      </c>
      <c r="T64" s="339">
        <f t="shared" si="13"/>
        <v>57</v>
      </c>
      <c r="U64" s="339">
        <f t="shared" si="20"/>
        <v>7</v>
      </c>
      <c r="V64" s="68">
        <f t="shared" si="14"/>
        <v>0</v>
      </c>
      <c r="X64" s="68">
        <f>-1*($L$27*(V64*0.0000353147)*(60/$G$26))/('S1'!$G$14*($G$28/12)*$L$28)</f>
        <v>0</v>
      </c>
      <c r="Y64" s="68">
        <f>-1*'S1'!G$11</f>
        <v>-2</v>
      </c>
      <c r="AA64" s="68" t="str">
        <f t="shared" si="15"/>
        <v xml:space="preserve"> </v>
      </c>
      <c r="AB64" s="68" t="str">
        <f t="shared" si="16"/>
        <v xml:space="preserve"> </v>
      </c>
      <c r="AC64" s="68" t="str">
        <f t="shared" si="17"/>
        <v xml:space="preserve"> </v>
      </c>
      <c r="AD64" s="68" t="str">
        <f t="shared" si="18"/>
        <v xml:space="preserve"> </v>
      </c>
    </row>
    <row r="65" spans="1:30" ht="15">
      <c r="A65" s="77"/>
      <c r="B65" s="439"/>
      <c r="C65" s="439"/>
      <c r="D65" s="439"/>
      <c r="E65" s="439"/>
      <c r="F65" s="439"/>
      <c r="G65" s="439"/>
      <c r="H65" s="439"/>
      <c r="I65" s="439"/>
      <c r="J65" s="439"/>
      <c r="K65" s="439"/>
      <c r="L65" s="439"/>
      <c r="M65" s="80"/>
      <c r="O65" s="68">
        <f>MAX(C12:L17)</f>
        <v>12</v>
      </c>
      <c r="P65" s="291"/>
      <c r="Q65" s="68">
        <f>J12</f>
        <v>0</v>
      </c>
      <c r="R65" s="68">
        <f t="shared" si="19"/>
        <v>6.999999999999999E-08</v>
      </c>
      <c r="S65" s="68">
        <f t="shared" si="12"/>
        <v>6.999999999999999E-08</v>
      </c>
      <c r="T65" s="339">
        <f t="shared" si="13"/>
        <v>56</v>
      </c>
      <c r="U65" s="339">
        <f t="shared" si="20"/>
        <v>8</v>
      </c>
      <c r="V65" s="68">
        <f t="shared" si="14"/>
        <v>0</v>
      </c>
      <c r="X65" s="68">
        <f>-1*($L$27*(V65*0.0000353147)*(60/$G$26))/('S1'!$G$14*($G$28/12)*$L$28)</f>
        <v>0</v>
      </c>
      <c r="Y65" s="68">
        <f>-1*'S1'!G$11</f>
        <v>-2</v>
      </c>
      <c r="AA65" s="68" t="str">
        <f t="shared" si="15"/>
        <v xml:space="preserve"> </v>
      </c>
      <c r="AB65" s="68" t="str">
        <f t="shared" si="16"/>
        <v xml:space="preserve"> </v>
      </c>
      <c r="AC65" s="68" t="str">
        <f t="shared" si="17"/>
        <v xml:space="preserve"> </v>
      </c>
      <c r="AD65" s="68" t="str">
        <f t="shared" si="18"/>
        <v xml:space="preserve"> </v>
      </c>
    </row>
    <row r="66" spans="1:30" ht="15">
      <c r="A66" s="77"/>
      <c r="B66" s="439"/>
      <c r="C66" s="439"/>
      <c r="D66" s="439"/>
      <c r="E66" s="439"/>
      <c r="F66" s="439"/>
      <c r="G66" s="439"/>
      <c r="H66" s="439"/>
      <c r="I66" s="439"/>
      <c r="J66" s="439"/>
      <c r="K66" s="439"/>
      <c r="L66" s="439"/>
      <c r="M66" s="80"/>
      <c r="O66" s="68">
        <f>MIN(C12:L17)</f>
        <v>7</v>
      </c>
      <c r="P66" s="291"/>
      <c r="Q66" s="68">
        <f>K12</f>
        <v>0</v>
      </c>
      <c r="R66" s="68">
        <f t="shared" si="19"/>
        <v>7.999999999999999E-08</v>
      </c>
      <c r="S66" s="68">
        <f t="shared" si="12"/>
        <v>7.999999999999999E-08</v>
      </c>
      <c r="T66" s="339">
        <f t="shared" si="13"/>
        <v>55</v>
      </c>
      <c r="U66" s="339">
        <f t="shared" si="20"/>
        <v>9</v>
      </c>
      <c r="V66" s="68">
        <f t="shared" si="14"/>
        <v>0</v>
      </c>
      <c r="X66" s="68">
        <f>-1*($L$27*(V66*0.0000353147)*(60/$G$26))/('S1'!$G$14*($G$28/12)*$L$28)</f>
        <v>0</v>
      </c>
      <c r="Y66" s="68">
        <f>-1*'S1'!G$11</f>
        <v>-2</v>
      </c>
      <c r="AA66" s="68" t="str">
        <f t="shared" si="15"/>
        <v xml:space="preserve"> </v>
      </c>
      <c r="AB66" s="68" t="str">
        <f t="shared" si="16"/>
        <v xml:space="preserve"> </v>
      </c>
      <c r="AC66" s="68" t="str">
        <f t="shared" si="17"/>
        <v xml:space="preserve"> </v>
      </c>
      <c r="AD66" s="68" t="str">
        <f t="shared" si="18"/>
        <v xml:space="preserve"> </v>
      </c>
    </row>
    <row r="67" spans="1:30" ht="15">
      <c r="A67" s="77"/>
      <c r="B67" s="124"/>
      <c r="C67" s="378"/>
      <c r="D67" s="79"/>
      <c r="E67" s="79"/>
      <c r="F67" s="79"/>
      <c r="G67" s="79"/>
      <c r="H67" s="79"/>
      <c r="I67" s="79"/>
      <c r="J67" s="79"/>
      <c r="K67" s="79"/>
      <c r="L67" s="79"/>
      <c r="M67" s="80"/>
      <c r="P67" s="291"/>
      <c r="Q67" s="68">
        <f>L12</f>
        <v>0</v>
      </c>
      <c r="R67" s="68">
        <f t="shared" si="19"/>
        <v>8.999999999999999E-08</v>
      </c>
      <c r="S67" s="68">
        <f t="shared" si="12"/>
        <v>8.999999999999999E-08</v>
      </c>
      <c r="T67" s="339">
        <f t="shared" si="13"/>
        <v>54</v>
      </c>
      <c r="U67" s="339">
        <f t="shared" si="20"/>
        <v>10</v>
      </c>
      <c r="V67" s="68">
        <f t="shared" si="14"/>
        <v>0</v>
      </c>
      <c r="X67" s="68">
        <f>-1*($L$27*(V67*0.0000353147)*(60/$G$26))/('S1'!$G$14*($G$28/12)*$L$28)</f>
        <v>0</v>
      </c>
      <c r="Y67" s="68">
        <f>-1*'S1'!G$11</f>
        <v>-2</v>
      </c>
      <c r="AA67" s="68" t="str">
        <f t="shared" si="15"/>
        <v xml:space="preserve"> </v>
      </c>
      <c r="AB67" s="68" t="str">
        <f t="shared" si="16"/>
        <v xml:space="preserve"> </v>
      </c>
      <c r="AC67" s="68" t="str">
        <f t="shared" si="17"/>
        <v xml:space="preserve"> </v>
      </c>
      <c r="AD67" s="68" t="str">
        <f t="shared" si="18"/>
        <v xml:space="preserve"> </v>
      </c>
    </row>
    <row r="68" spans="1:30" ht="15">
      <c r="A68" s="77"/>
      <c r="B68" s="124" t="s">
        <v>158</v>
      </c>
      <c r="C68" s="378"/>
      <c r="D68" s="79"/>
      <c r="E68" s="79"/>
      <c r="F68" s="79"/>
      <c r="G68" s="79"/>
      <c r="H68" s="79"/>
      <c r="I68" s="79"/>
      <c r="J68" s="79"/>
      <c r="K68" s="79"/>
      <c r="L68" s="79"/>
      <c r="M68" s="80"/>
      <c r="P68" s="291"/>
      <c r="Q68" s="68">
        <f>C13</f>
        <v>0</v>
      </c>
      <c r="R68" s="68">
        <f t="shared" si="19"/>
        <v>9.999999999999998E-08</v>
      </c>
      <c r="S68" s="68">
        <f t="shared" si="12"/>
        <v>9.999999999999998E-08</v>
      </c>
      <c r="T68" s="339">
        <f t="shared" si="13"/>
        <v>53</v>
      </c>
      <c r="U68" s="339">
        <f t="shared" si="20"/>
        <v>11</v>
      </c>
      <c r="V68" s="68">
        <f t="shared" si="14"/>
        <v>0</v>
      </c>
      <c r="X68" s="68">
        <f>-1*($L$27*(V68*0.0000353147)*(60/$G$26))/('S1'!$G$14*($G$28/12)*$L$28)</f>
        <v>0</v>
      </c>
      <c r="Y68" s="68">
        <f>-1*'S1'!G$11</f>
        <v>-2</v>
      </c>
      <c r="AA68" s="68" t="str">
        <f t="shared" si="15"/>
        <v xml:space="preserve"> </v>
      </c>
      <c r="AB68" s="68" t="str">
        <f t="shared" si="16"/>
        <v xml:space="preserve"> </v>
      </c>
      <c r="AC68" s="68" t="str">
        <f t="shared" si="17"/>
        <v xml:space="preserve"> </v>
      </c>
      <c r="AD68" s="68" t="str">
        <f t="shared" si="18"/>
        <v xml:space="preserve"> </v>
      </c>
    </row>
    <row r="69" spans="1:30" ht="15" customHeight="1">
      <c r="A69" s="77"/>
      <c r="B69" s="439" t="str">
        <f>CONCATENATE("The pressure section of the worksheet contains pressures recorded during the catch test."," While pressures are not directly related to the irrigation application of distribution uniformity calculations they do provide good information for system analysis that can help to identify problems and deveklop solutions."," Your test for this site included ",O69," pressure readings."," The smallest pressure reading was ",O71," psi and the largest pressure reading was ",O70," psi.")</f>
        <v>The pressure section of the worksheet contains pressures recorded during the catch test. While pressures are not directly related to the irrigation application of distribution uniformity calculations they do provide good information for system analysis that can help to identify problems and deveklop solutions. Your test for this site included 2 pressure readings. The smallest pressure reading was 8 psi and the largest pressure reading was 10 psi.</v>
      </c>
      <c r="C69" s="439"/>
      <c r="D69" s="439"/>
      <c r="E69" s="439"/>
      <c r="F69" s="439"/>
      <c r="G69" s="439"/>
      <c r="H69" s="439"/>
      <c r="I69" s="439"/>
      <c r="J69" s="439"/>
      <c r="K69" s="439"/>
      <c r="L69" s="439"/>
      <c r="M69" s="80"/>
      <c r="O69" s="68">
        <f>COUNTIF(C21:L23,"&gt;0")</f>
        <v>2</v>
      </c>
      <c r="P69" s="291"/>
      <c r="Q69" s="68">
        <f>D13</f>
        <v>0</v>
      </c>
      <c r="R69" s="68">
        <f t="shared" si="19"/>
        <v>1.0999999999999998E-07</v>
      </c>
      <c r="S69" s="68">
        <f t="shared" si="12"/>
        <v>1.0999999999999998E-07</v>
      </c>
      <c r="T69" s="339">
        <f t="shared" si="13"/>
        <v>52</v>
      </c>
      <c r="U69" s="339">
        <f t="shared" si="20"/>
        <v>12</v>
      </c>
      <c r="V69" s="68">
        <f t="shared" si="14"/>
        <v>0</v>
      </c>
      <c r="X69" s="68">
        <f>-1*($L$27*(V69*0.0000353147)*(60/$G$26))/('S1'!$G$14*($G$28/12)*$L$28)</f>
        <v>0</v>
      </c>
      <c r="Y69" s="68">
        <f>-1*'S1'!G$11</f>
        <v>-2</v>
      </c>
      <c r="AA69" s="68" t="str">
        <f t="shared" si="15"/>
        <v xml:space="preserve"> </v>
      </c>
      <c r="AB69" s="68" t="str">
        <f t="shared" si="16"/>
        <v xml:space="preserve"> </v>
      </c>
      <c r="AC69" s="68" t="str">
        <f t="shared" si="17"/>
        <v xml:space="preserve"> </v>
      </c>
      <c r="AD69" s="68" t="str">
        <f t="shared" si="18"/>
        <v xml:space="preserve"> </v>
      </c>
    </row>
    <row r="70" spans="1:30" ht="15">
      <c r="A70" s="77"/>
      <c r="B70" s="439"/>
      <c r="C70" s="439"/>
      <c r="D70" s="439"/>
      <c r="E70" s="439"/>
      <c r="F70" s="439"/>
      <c r="G70" s="439"/>
      <c r="H70" s="439"/>
      <c r="I70" s="439"/>
      <c r="J70" s="439"/>
      <c r="K70" s="439"/>
      <c r="L70" s="439"/>
      <c r="M70" s="80"/>
      <c r="O70" s="68">
        <f>MAX(C21:L23)</f>
        <v>10</v>
      </c>
      <c r="P70" s="291"/>
      <c r="Q70" s="68">
        <f>E13</f>
        <v>0</v>
      </c>
      <c r="R70" s="68">
        <f t="shared" si="19"/>
        <v>1.2E-07</v>
      </c>
      <c r="S70" s="68">
        <f t="shared" si="12"/>
        <v>1.2E-07</v>
      </c>
      <c r="T70" s="339">
        <f t="shared" si="13"/>
        <v>51</v>
      </c>
      <c r="U70" s="339">
        <f t="shared" si="20"/>
        <v>13</v>
      </c>
      <c r="V70" s="68">
        <f t="shared" si="14"/>
        <v>0</v>
      </c>
      <c r="X70" s="68">
        <f>-1*($L$27*(V70*0.0000353147)*(60/$G$26))/('S1'!$G$14*($G$28/12)*$L$28)</f>
        <v>0</v>
      </c>
      <c r="Y70" s="68">
        <f>-1*'S1'!G$11</f>
        <v>-2</v>
      </c>
      <c r="AA70" s="68" t="str">
        <f t="shared" si="15"/>
        <v xml:space="preserve"> </v>
      </c>
      <c r="AB70" s="68" t="str">
        <f t="shared" si="16"/>
        <v xml:space="preserve"> </v>
      </c>
      <c r="AC70" s="68" t="str">
        <f t="shared" si="17"/>
        <v xml:space="preserve"> </v>
      </c>
      <c r="AD70" s="68" t="str">
        <f t="shared" si="18"/>
        <v xml:space="preserve"> </v>
      </c>
    </row>
    <row r="71" spans="1:30" ht="15">
      <c r="A71" s="77"/>
      <c r="B71" s="439"/>
      <c r="C71" s="439"/>
      <c r="D71" s="439"/>
      <c r="E71" s="439"/>
      <c r="F71" s="439"/>
      <c r="G71" s="439"/>
      <c r="H71" s="439"/>
      <c r="I71" s="439"/>
      <c r="J71" s="439"/>
      <c r="K71" s="439"/>
      <c r="L71" s="439"/>
      <c r="M71" s="80"/>
      <c r="O71" s="68">
        <f>MIN(C21:L23)</f>
        <v>8</v>
      </c>
      <c r="P71" s="291"/>
      <c r="Q71" s="68">
        <f>F13</f>
        <v>0</v>
      </c>
      <c r="R71" s="68">
        <f t="shared" si="19"/>
        <v>1.3E-07</v>
      </c>
      <c r="S71" s="68">
        <f t="shared" si="12"/>
        <v>1.3E-07</v>
      </c>
      <c r="T71" s="339">
        <f t="shared" si="13"/>
        <v>50</v>
      </c>
      <c r="U71" s="339">
        <f t="shared" si="20"/>
        <v>14</v>
      </c>
      <c r="V71" s="68">
        <f t="shared" si="14"/>
        <v>0</v>
      </c>
      <c r="X71" s="68">
        <f>-1*($L$27*(V71*0.0000353147)*(60/$G$26))/('S1'!$G$14*($G$28/12)*$L$28)</f>
        <v>0</v>
      </c>
      <c r="Y71" s="68">
        <f>-1*'S1'!G$11</f>
        <v>-2</v>
      </c>
      <c r="AA71" s="68" t="str">
        <f t="shared" si="15"/>
        <v xml:space="preserve"> </v>
      </c>
      <c r="AB71" s="68" t="str">
        <f t="shared" si="16"/>
        <v xml:space="preserve"> </v>
      </c>
      <c r="AC71" s="68" t="str">
        <f t="shared" si="17"/>
        <v xml:space="preserve"> </v>
      </c>
      <c r="AD71" s="68" t="str">
        <f t="shared" si="18"/>
        <v xml:space="preserve"> </v>
      </c>
    </row>
    <row r="72" spans="1:30" ht="15">
      <c r="A72" s="77"/>
      <c r="B72" s="439"/>
      <c r="C72" s="439"/>
      <c r="D72" s="439"/>
      <c r="E72" s="439"/>
      <c r="F72" s="439"/>
      <c r="G72" s="439"/>
      <c r="H72" s="439"/>
      <c r="I72" s="439"/>
      <c r="J72" s="439"/>
      <c r="K72" s="439"/>
      <c r="L72" s="439"/>
      <c r="M72" s="80"/>
      <c r="P72" s="291"/>
      <c r="Q72" s="68">
        <f>G13</f>
        <v>0</v>
      </c>
      <c r="R72" s="68">
        <f t="shared" si="19"/>
        <v>1.4E-07</v>
      </c>
      <c r="S72" s="68">
        <f t="shared" si="12"/>
        <v>1.4E-07</v>
      </c>
      <c r="T72" s="339">
        <f t="shared" si="13"/>
        <v>49</v>
      </c>
      <c r="U72" s="339">
        <f t="shared" si="20"/>
        <v>15</v>
      </c>
      <c r="V72" s="68">
        <f t="shared" si="14"/>
        <v>0</v>
      </c>
      <c r="X72" s="68">
        <f>-1*($L$27*(V72*0.0000353147)*(60/$G$26))/('S1'!$G$14*($G$28/12)*$L$28)</f>
        <v>0</v>
      </c>
      <c r="Y72" s="68">
        <f>-1*'S1'!G$11</f>
        <v>-2</v>
      </c>
      <c r="AA72" s="68" t="str">
        <f t="shared" si="15"/>
        <v xml:space="preserve"> </v>
      </c>
      <c r="AB72" s="68" t="str">
        <f t="shared" si="16"/>
        <v xml:space="preserve"> </v>
      </c>
      <c r="AC72" s="68" t="str">
        <f t="shared" si="17"/>
        <v xml:space="preserve"> </v>
      </c>
      <c r="AD72" s="68" t="str">
        <f t="shared" si="18"/>
        <v xml:space="preserve"> </v>
      </c>
    </row>
    <row r="73" spans="1:30" ht="15">
      <c r="A73" s="77"/>
      <c r="B73" s="439"/>
      <c r="C73" s="439"/>
      <c r="D73" s="439"/>
      <c r="E73" s="439"/>
      <c r="F73" s="439"/>
      <c r="G73" s="439"/>
      <c r="H73" s="439"/>
      <c r="I73" s="439"/>
      <c r="J73" s="439"/>
      <c r="K73" s="439"/>
      <c r="L73" s="439"/>
      <c r="M73" s="80"/>
      <c r="P73" s="291"/>
      <c r="Q73" s="68">
        <f>H13</f>
        <v>0</v>
      </c>
      <c r="R73" s="68">
        <f t="shared" si="19"/>
        <v>1.5000000000000002E-07</v>
      </c>
      <c r="S73" s="68">
        <f t="shared" si="12"/>
        <v>1.5000000000000002E-07</v>
      </c>
      <c r="T73" s="339">
        <f t="shared" si="13"/>
        <v>48</v>
      </c>
      <c r="U73" s="339">
        <f t="shared" si="20"/>
        <v>16</v>
      </c>
      <c r="V73" s="68">
        <f t="shared" si="14"/>
        <v>0</v>
      </c>
      <c r="X73" s="68">
        <f>-1*($L$27*(V73*0.0000353147)*(60/$G$26))/('S1'!$G$14*($G$28/12)*$L$28)</f>
        <v>0</v>
      </c>
      <c r="Y73" s="68">
        <f>-1*'S1'!G$11</f>
        <v>-2</v>
      </c>
      <c r="AA73" s="68" t="str">
        <f t="shared" si="15"/>
        <v xml:space="preserve"> </v>
      </c>
      <c r="AB73" s="68" t="str">
        <f t="shared" si="16"/>
        <v xml:space="preserve"> </v>
      </c>
      <c r="AC73" s="68" t="str">
        <f t="shared" si="17"/>
        <v xml:space="preserve"> </v>
      </c>
      <c r="AD73" s="68" t="str">
        <f t="shared" si="18"/>
        <v xml:space="preserve"> </v>
      </c>
    </row>
    <row r="74" spans="1:30" ht="15">
      <c r="A74" s="77"/>
      <c r="B74" s="79"/>
      <c r="C74" s="378"/>
      <c r="D74" s="79"/>
      <c r="E74" s="79"/>
      <c r="F74" s="79"/>
      <c r="G74" s="79"/>
      <c r="H74" s="79"/>
      <c r="I74" s="79"/>
      <c r="J74" s="79"/>
      <c r="K74" s="79"/>
      <c r="L74" s="79"/>
      <c r="M74" s="80"/>
      <c r="P74" s="291"/>
      <c r="Q74" s="68">
        <f>I13</f>
        <v>0</v>
      </c>
      <c r="R74" s="68">
        <f t="shared" si="19"/>
        <v>1.6000000000000003E-07</v>
      </c>
      <c r="S74" s="68">
        <f t="shared" si="12"/>
        <v>1.6000000000000003E-07</v>
      </c>
      <c r="T74" s="339">
        <f t="shared" si="13"/>
        <v>47</v>
      </c>
      <c r="U74" s="339">
        <f t="shared" si="20"/>
        <v>17</v>
      </c>
      <c r="V74" s="68">
        <f t="shared" si="14"/>
        <v>0</v>
      </c>
      <c r="X74" s="68">
        <f>-1*($L$27*(V74*0.0000353147)*(60/$G$26))/('S1'!$G$14*($G$28/12)*$L$28)</f>
        <v>0</v>
      </c>
      <c r="Y74" s="68">
        <f>-1*'S1'!G$11</f>
        <v>-2</v>
      </c>
      <c r="AA74" s="68" t="str">
        <f t="shared" si="15"/>
        <v xml:space="preserve"> </v>
      </c>
      <c r="AB74" s="68" t="str">
        <f t="shared" si="16"/>
        <v xml:space="preserve"> </v>
      </c>
      <c r="AC74" s="68" t="str">
        <f t="shared" si="17"/>
        <v xml:space="preserve"> </v>
      </c>
      <c r="AD74" s="68" t="str">
        <f t="shared" si="18"/>
        <v xml:space="preserve"> </v>
      </c>
    </row>
    <row r="75" spans="1:30" ht="15">
      <c r="A75" s="77"/>
      <c r="B75" s="124" t="s">
        <v>159</v>
      </c>
      <c r="C75" s="378"/>
      <c r="D75" s="79"/>
      <c r="E75" s="79"/>
      <c r="F75" s="79"/>
      <c r="G75" s="79"/>
      <c r="H75" s="79"/>
      <c r="I75" s="79"/>
      <c r="J75" s="79"/>
      <c r="K75" s="79"/>
      <c r="L75" s="79"/>
      <c r="M75" s="80"/>
      <c r="P75" s="291"/>
      <c r="Q75" s="68">
        <f>J13</f>
        <v>0</v>
      </c>
      <c r="R75" s="68">
        <f t="shared" si="19"/>
        <v>1.7000000000000004E-07</v>
      </c>
      <c r="S75" s="68">
        <f t="shared" si="12"/>
        <v>1.7000000000000004E-07</v>
      </c>
      <c r="T75" s="339">
        <f t="shared" si="13"/>
        <v>46</v>
      </c>
      <c r="U75" s="339">
        <f t="shared" si="20"/>
        <v>18</v>
      </c>
      <c r="V75" s="68">
        <f t="shared" si="14"/>
        <v>0</v>
      </c>
      <c r="X75" s="68">
        <f>-1*($L$27*(V75*0.0000353147)*(60/$G$26))/('S1'!$G$14*($G$28/12)*$L$28)</f>
        <v>0</v>
      </c>
      <c r="Y75" s="68">
        <f>-1*'S1'!G$11</f>
        <v>-2</v>
      </c>
      <c r="AA75" s="68" t="str">
        <f t="shared" si="15"/>
        <v xml:space="preserve"> </v>
      </c>
      <c r="AB75" s="68" t="str">
        <f t="shared" si="16"/>
        <v xml:space="preserve"> </v>
      </c>
      <c r="AC75" s="68" t="str">
        <f t="shared" si="17"/>
        <v xml:space="preserve"> </v>
      </c>
      <c r="AD75" s="68" t="str">
        <f t="shared" si="18"/>
        <v xml:space="preserve"> </v>
      </c>
    </row>
    <row r="76" spans="1:30" ht="15">
      <c r="A76" s="77"/>
      <c r="B76" s="441" t="s">
        <v>160</v>
      </c>
      <c r="C76" s="441"/>
      <c r="D76" s="441"/>
      <c r="E76" s="441"/>
      <c r="F76" s="441"/>
      <c r="G76" s="441"/>
      <c r="H76" s="441"/>
      <c r="I76" s="441"/>
      <c r="J76" s="441"/>
      <c r="K76" s="441"/>
      <c r="L76" s="441"/>
      <c r="M76" s="80"/>
      <c r="P76" s="291"/>
      <c r="Q76" s="68">
        <f>K13</f>
        <v>0</v>
      </c>
      <c r="R76" s="68">
        <f t="shared" si="19"/>
        <v>1.8000000000000005E-07</v>
      </c>
      <c r="S76" s="68">
        <f t="shared" si="12"/>
        <v>1.8000000000000005E-07</v>
      </c>
      <c r="T76" s="339">
        <f t="shared" si="13"/>
        <v>45</v>
      </c>
      <c r="U76" s="339">
        <f t="shared" si="20"/>
        <v>19</v>
      </c>
      <c r="V76" s="68">
        <f t="shared" si="14"/>
        <v>0</v>
      </c>
      <c r="X76" s="68">
        <f>-1*($L$27*(V76*0.0000353147)*(60/$G$26))/('S1'!$G$14*($G$28/12)*$L$28)</f>
        <v>0</v>
      </c>
      <c r="Y76" s="68">
        <f>-1*'S1'!G$11</f>
        <v>-2</v>
      </c>
      <c r="AA76" s="68" t="str">
        <f t="shared" si="15"/>
        <v xml:space="preserve"> </v>
      </c>
      <c r="AB76" s="68" t="str">
        <f t="shared" si="16"/>
        <v xml:space="preserve"> </v>
      </c>
      <c r="AC76" s="68" t="str">
        <f t="shared" si="17"/>
        <v xml:space="preserve"> </v>
      </c>
      <c r="AD76" s="68" t="str">
        <f t="shared" si="18"/>
        <v xml:space="preserve"> </v>
      </c>
    </row>
    <row r="77" spans="1:30" ht="15">
      <c r="A77" s="77"/>
      <c r="B77" s="441"/>
      <c r="C77" s="441"/>
      <c r="D77" s="441"/>
      <c r="E77" s="441"/>
      <c r="F77" s="441"/>
      <c r="G77" s="441"/>
      <c r="H77" s="441"/>
      <c r="I77" s="441"/>
      <c r="J77" s="441"/>
      <c r="K77" s="441"/>
      <c r="L77" s="441"/>
      <c r="M77" s="80"/>
      <c r="P77" s="291"/>
      <c r="Q77" s="68">
        <f>L13</f>
        <v>0</v>
      </c>
      <c r="R77" s="68">
        <f t="shared" si="19"/>
        <v>1.9000000000000006E-07</v>
      </c>
      <c r="S77" s="68">
        <f t="shared" si="12"/>
        <v>1.9000000000000006E-07</v>
      </c>
      <c r="T77" s="339">
        <f t="shared" si="13"/>
        <v>44</v>
      </c>
      <c r="U77" s="339">
        <f t="shared" si="20"/>
        <v>20</v>
      </c>
      <c r="V77" s="68">
        <f t="shared" si="14"/>
        <v>0</v>
      </c>
      <c r="X77" s="68">
        <f>-1*($L$27*(V77*0.0000353147)*(60/$G$26))/('S1'!$G$14*($G$28/12)*$L$28)</f>
        <v>0</v>
      </c>
      <c r="Y77" s="68">
        <f>-1*'S1'!G$11</f>
        <v>-2</v>
      </c>
      <c r="AA77" s="68" t="str">
        <f t="shared" si="15"/>
        <v xml:space="preserve"> </v>
      </c>
      <c r="AB77" s="68" t="str">
        <f t="shared" si="16"/>
        <v xml:space="preserve"> </v>
      </c>
      <c r="AC77" s="68" t="str">
        <f t="shared" si="17"/>
        <v xml:space="preserve"> </v>
      </c>
      <c r="AD77" s="68" t="str">
        <f t="shared" si="18"/>
        <v xml:space="preserve"> </v>
      </c>
    </row>
    <row r="78" spans="1:30" ht="15">
      <c r="A78" s="77"/>
      <c r="B78" s="124"/>
      <c r="C78" s="378"/>
      <c r="D78" s="79"/>
      <c r="E78" s="79"/>
      <c r="F78" s="79"/>
      <c r="G78" s="79"/>
      <c r="H78" s="79"/>
      <c r="I78" s="79"/>
      <c r="J78" s="79"/>
      <c r="K78" s="79"/>
      <c r="L78" s="79"/>
      <c r="M78" s="80"/>
      <c r="P78" s="291"/>
      <c r="Q78" s="68">
        <f>C14</f>
        <v>0</v>
      </c>
      <c r="R78" s="68">
        <f t="shared" si="19"/>
        <v>2.0000000000000007E-07</v>
      </c>
      <c r="S78" s="68">
        <f t="shared" si="12"/>
        <v>2.0000000000000007E-07</v>
      </c>
      <c r="T78" s="339">
        <f t="shared" si="13"/>
        <v>43</v>
      </c>
      <c r="U78" s="339">
        <f t="shared" si="20"/>
        <v>21</v>
      </c>
      <c r="V78" s="68">
        <f t="shared" si="14"/>
        <v>0</v>
      </c>
      <c r="X78" s="68">
        <f>-1*($L$27*(V78*0.0000353147)*(60/$G$26))/('S1'!$G$14*($G$28/12)*$L$28)</f>
        <v>0</v>
      </c>
      <c r="Y78" s="68">
        <f>-1*'S1'!G$11</f>
        <v>-2</v>
      </c>
      <c r="AA78" s="68" t="str">
        <f t="shared" si="15"/>
        <v xml:space="preserve"> </v>
      </c>
      <c r="AB78" s="68" t="str">
        <f t="shared" si="16"/>
        <v xml:space="preserve"> </v>
      </c>
      <c r="AC78" s="68" t="str">
        <f t="shared" si="17"/>
        <v xml:space="preserve"> </v>
      </c>
      <c r="AD78" s="68" t="str">
        <f t="shared" si="18"/>
        <v xml:space="preserve"> </v>
      </c>
    </row>
    <row r="79" spans="1:30" ht="15">
      <c r="A79" s="77"/>
      <c r="B79" s="124" t="s">
        <v>166</v>
      </c>
      <c r="C79" s="378"/>
      <c r="D79" s="79"/>
      <c r="E79" s="79"/>
      <c r="F79" s="79"/>
      <c r="G79" s="79"/>
      <c r="H79" s="79"/>
      <c r="I79" s="79"/>
      <c r="J79" s="79"/>
      <c r="K79" s="79"/>
      <c r="L79" s="79"/>
      <c r="M79" s="80"/>
      <c r="P79" s="291"/>
      <c r="Q79" s="68">
        <f>D14</f>
        <v>0</v>
      </c>
      <c r="R79" s="68">
        <f t="shared" si="19"/>
        <v>2.1000000000000008E-07</v>
      </c>
      <c r="S79" s="68">
        <f t="shared" si="12"/>
        <v>2.1000000000000008E-07</v>
      </c>
      <c r="T79" s="339">
        <f t="shared" si="13"/>
        <v>42</v>
      </c>
      <c r="U79" s="339">
        <f t="shared" si="20"/>
        <v>22</v>
      </c>
      <c r="V79" s="68">
        <f t="shared" si="14"/>
        <v>0</v>
      </c>
      <c r="X79" s="68">
        <f>-1*($L$27*(V79*0.0000353147)*(60/$G$26))/('S1'!$G$14*($G$28/12)*$L$28)</f>
        <v>0</v>
      </c>
      <c r="Y79" s="68">
        <f>-1*'S1'!G$11</f>
        <v>-2</v>
      </c>
      <c r="AA79" s="68" t="str">
        <f t="shared" si="15"/>
        <v xml:space="preserve"> </v>
      </c>
      <c r="AB79" s="68" t="str">
        <f t="shared" si="16"/>
        <v xml:space="preserve"> </v>
      </c>
      <c r="AC79" s="68" t="str">
        <f t="shared" si="17"/>
        <v xml:space="preserve"> </v>
      </c>
      <c r="AD79" s="68" t="str">
        <f t="shared" si="18"/>
        <v xml:space="preserve"> </v>
      </c>
    </row>
    <row r="80" spans="1:30" ht="15">
      <c r="A80" s="77"/>
      <c r="B80" s="441" t="s">
        <v>167</v>
      </c>
      <c r="C80" s="441"/>
      <c r="D80" s="441"/>
      <c r="E80" s="441"/>
      <c r="F80" s="441"/>
      <c r="G80" s="441"/>
      <c r="H80" s="441"/>
      <c r="I80" s="441"/>
      <c r="J80" s="441"/>
      <c r="K80" s="441"/>
      <c r="L80" s="441"/>
      <c r="M80" s="80"/>
      <c r="P80" s="291"/>
      <c r="Q80" s="68">
        <f>E14</f>
        <v>0</v>
      </c>
      <c r="R80" s="68">
        <f t="shared" si="19"/>
        <v>2.200000000000001E-07</v>
      </c>
      <c r="S80" s="68">
        <f t="shared" si="12"/>
        <v>2.200000000000001E-07</v>
      </c>
      <c r="T80" s="339">
        <f t="shared" si="13"/>
        <v>41</v>
      </c>
      <c r="U80" s="339">
        <f t="shared" si="20"/>
        <v>23</v>
      </c>
      <c r="V80" s="68">
        <f t="shared" si="14"/>
        <v>0</v>
      </c>
      <c r="X80" s="68">
        <f>-1*($L$27*(V80*0.0000353147)*(60/$G$26))/('S1'!$G$14*($G$28/12)*$L$28)</f>
        <v>0</v>
      </c>
      <c r="Y80" s="68">
        <f>-1*'S1'!G$11</f>
        <v>-2</v>
      </c>
      <c r="AA80" s="68" t="str">
        <f t="shared" si="15"/>
        <v xml:space="preserve"> </v>
      </c>
      <c r="AB80" s="68" t="str">
        <f t="shared" si="16"/>
        <v xml:space="preserve"> </v>
      </c>
      <c r="AC80" s="68" t="str">
        <f t="shared" si="17"/>
        <v xml:space="preserve"> </v>
      </c>
      <c r="AD80" s="68" t="str">
        <f t="shared" si="18"/>
        <v xml:space="preserve"> </v>
      </c>
    </row>
    <row r="81" spans="1:30" ht="15">
      <c r="A81" s="77"/>
      <c r="B81" s="441"/>
      <c r="C81" s="441"/>
      <c r="D81" s="441"/>
      <c r="E81" s="441"/>
      <c r="F81" s="441"/>
      <c r="G81" s="441"/>
      <c r="H81" s="441"/>
      <c r="I81" s="441"/>
      <c r="J81" s="441"/>
      <c r="K81" s="441"/>
      <c r="L81" s="441"/>
      <c r="M81" s="80"/>
      <c r="P81" s="291"/>
      <c r="Q81" s="68">
        <f>F14</f>
        <v>0</v>
      </c>
      <c r="R81" s="68">
        <f t="shared" si="19"/>
        <v>2.300000000000001E-07</v>
      </c>
      <c r="S81" s="68">
        <f t="shared" si="12"/>
        <v>2.300000000000001E-07</v>
      </c>
      <c r="T81" s="339">
        <f t="shared" si="13"/>
        <v>40</v>
      </c>
      <c r="U81" s="339">
        <f t="shared" si="20"/>
        <v>24</v>
      </c>
      <c r="V81" s="68">
        <f t="shared" si="14"/>
        <v>0</v>
      </c>
      <c r="X81" s="68">
        <f>-1*($L$27*(V81*0.0000353147)*(60/$G$26))/('S1'!$G$14*($G$28/12)*$L$28)</f>
        <v>0</v>
      </c>
      <c r="Y81" s="68">
        <f>-1*'S1'!G$11</f>
        <v>-2</v>
      </c>
      <c r="AA81" s="68" t="str">
        <f t="shared" si="15"/>
        <v xml:space="preserve"> </v>
      </c>
      <c r="AB81" s="68" t="str">
        <f t="shared" si="16"/>
        <v xml:space="preserve"> </v>
      </c>
      <c r="AC81" s="68" t="str">
        <f t="shared" si="17"/>
        <v xml:space="preserve"> </v>
      </c>
      <c r="AD81" s="68" t="str">
        <f t="shared" si="18"/>
        <v xml:space="preserve"> </v>
      </c>
    </row>
    <row r="82" spans="1:30" ht="15">
      <c r="A82" s="77"/>
      <c r="B82" s="441"/>
      <c r="C82" s="441"/>
      <c r="D82" s="441"/>
      <c r="E82" s="441"/>
      <c r="F82" s="441"/>
      <c r="G82" s="441"/>
      <c r="H82" s="441"/>
      <c r="I82" s="441"/>
      <c r="J82" s="441"/>
      <c r="K82" s="441"/>
      <c r="L82" s="441"/>
      <c r="M82" s="80"/>
      <c r="P82" s="291"/>
      <c r="Q82" s="68">
        <f>G14</f>
        <v>0</v>
      </c>
      <c r="R82" s="68">
        <f t="shared" si="19"/>
        <v>2.400000000000001E-07</v>
      </c>
      <c r="S82" s="68">
        <f t="shared" si="12"/>
        <v>2.400000000000001E-07</v>
      </c>
      <c r="T82" s="339">
        <f t="shared" si="13"/>
        <v>39</v>
      </c>
      <c r="U82" s="339">
        <f t="shared" si="20"/>
        <v>25</v>
      </c>
      <c r="V82" s="68">
        <f t="shared" si="14"/>
        <v>0</v>
      </c>
      <c r="X82" s="68">
        <f>-1*($L$27*(V82*0.0000353147)*(60/$G$26))/('S1'!$G$14*($G$28/12)*$L$28)</f>
        <v>0</v>
      </c>
      <c r="Y82" s="68">
        <f>-1*'S1'!G$11</f>
        <v>-2</v>
      </c>
      <c r="AA82" s="68" t="str">
        <f t="shared" si="15"/>
        <v xml:space="preserve"> </v>
      </c>
      <c r="AB82" s="68" t="str">
        <f t="shared" si="16"/>
        <v xml:space="preserve"> </v>
      </c>
      <c r="AC82" s="68" t="str">
        <f t="shared" si="17"/>
        <v xml:space="preserve"> </v>
      </c>
      <c r="AD82" s="68" t="str">
        <f t="shared" si="18"/>
        <v xml:space="preserve"> </v>
      </c>
    </row>
    <row r="83" spans="1:30" ht="15">
      <c r="A83" s="77"/>
      <c r="B83" s="441"/>
      <c r="C83" s="441"/>
      <c r="D83" s="441"/>
      <c r="E83" s="441"/>
      <c r="F83" s="441"/>
      <c r="G83" s="441"/>
      <c r="H83" s="441"/>
      <c r="I83" s="441"/>
      <c r="J83" s="441"/>
      <c r="K83" s="441"/>
      <c r="L83" s="441"/>
      <c r="M83" s="80"/>
      <c r="P83" s="291"/>
      <c r="Q83" s="68">
        <f>H14</f>
        <v>0</v>
      </c>
      <c r="R83" s="68">
        <f t="shared" si="19"/>
        <v>2.500000000000001E-07</v>
      </c>
      <c r="S83" s="68">
        <f t="shared" si="12"/>
        <v>2.500000000000001E-07</v>
      </c>
      <c r="T83" s="339">
        <f t="shared" si="13"/>
        <v>38</v>
      </c>
      <c r="U83" s="339">
        <f t="shared" si="20"/>
        <v>26</v>
      </c>
      <c r="V83" s="68">
        <f t="shared" si="14"/>
        <v>0</v>
      </c>
      <c r="X83" s="68">
        <f>-1*($L$27*(V83*0.0000353147)*(60/$G$26))/('S1'!$G$14*($G$28/12)*$L$28)</f>
        <v>0</v>
      </c>
      <c r="Y83" s="68">
        <f>-1*'S1'!G$11</f>
        <v>-2</v>
      </c>
      <c r="AA83" s="68" t="str">
        <f t="shared" si="15"/>
        <v xml:space="preserve"> </v>
      </c>
      <c r="AB83" s="68" t="str">
        <f t="shared" si="16"/>
        <v xml:space="preserve"> </v>
      </c>
      <c r="AC83" s="68" t="str">
        <f t="shared" si="17"/>
        <v xml:space="preserve"> </v>
      </c>
      <c r="AD83" s="68" t="str">
        <f t="shared" si="18"/>
        <v xml:space="preserve"> </v>
      </c>
    </row>
    <row r="84" spans="1:30" ht="15">
      <c r="A84" s="77"/>
      <c r="B84" s="441"/>
      <c r="C84" s="441"/>
      <c r="D84" s="441"/>
      <c r="E84" s="441"/>
      <c r="F84" s="441"/>
      <c r="G84" s="441"/>
      <c r="H84" s="441"/>
      <c r="I84" s="441"/>
      <c r="J84" s="441"/>
      <c r="K84" s="441"/>
      <c r="L84" s="441"/>
      <c r="M84" s="80"/>
      <c r="P84" s="291"/>
      <c r="Q84" s="68">
        <f>I14</f>
        <v>0</v>
      </c>
      <c r="R84" s="68">
        <f t="shared" si="19"/>
        <v>2.600000000000001E-07</v>
      </c>
      <c r="S84" s="68">
        <f t="shared" si="12"/>
        <v>2.600000000000001E-07</v>
      </c>
      <c r="T84" s="339">
        <f t="shared" si="13"/>
        <v>37</v>
      </c>
      <c r="U84" s="339">
        <f t="shared" si="20"/>
        <v>27</v>
      </c>
      <c r="V84" s="68">
        <f t="shared" si="14"/>
        <v>0</v>
      </c>
      <c r="X84" s="68">
        <f>-1*($L$27*(V84*0.0000353147)*(60/$G$26))/('S1'!$G$14*($G$28/12)*$L$28)</f>
        <v>0</v>
      </c>
      <c r="Y84" s="68">
        <f>-1*'S1'!G$11</f>
        <v>-2</v>
      </c>
      <c r="AA84" s="68" t="str">
        <f t="shared" si="15"/>
        <v xml:space="preserve"> </v>
      </c>
      <c r="AB84" s="68" t="str">
        <f t="shared" si="16"/>
        <v xml:space="preserve"> </v>
      </c>
      <c r="AC84" s="68" t="str">
        <f t="shared" si="17"/>
        <v xml:space="preserve"> </v>
      </c>
      <c r="AD84" s="68" t="str">
        <f t="shared" si="18"/>
        <v xml:space="preserve"> </v>
      </c>
    </row>
    <row r="85" spans="1:30" ht="15">
      <c r="A85" s="77"/>
      <c r="B85" s="441"/>
      <c r="C85" s="441"/>
      <c r="D85" s="441"/>
      <c r="E85" s="441"/>
      <c r="F85" s="441"/>
      <c r="G85" s="441"/>
      <c r="H85" s="441"/>
      <c r="I85" s="441"/>
      <c r="J85" s="441"/>
      <c r="K85" s="441"/>
      <c r="L85" s="441"/>
      <c r="M85" s="80"/>
      <c r="P85" s="291"/>
      <c r="Q85" s="68">
        <f>J14</f>
        <v>0</v>
      </c>
      <c r="R85" s="68">
        <f t="shared" si="19"/>
        <v>2.700000000000001E-07</v>
      </c>
      <c r="S85" s="68">
        <f t="shared" si="12"/>
        <v>2.700000000000001E-07</v>
      </c>
      <c r="T85" s="339">
        <f t="shared" si="13"/>
        <v>36</v>
      </c>
      <c r="U85" s="339">
        <f t="shared" si="20"/>
        <v>28</v>
      </c>
      <c r="V85" s="68">
        <f t="shared" si="14"/>
        <v>0</v>
      </c>
      <c r="X85" s="68">
        <f>-1*($L$27*(V85*0.0000353147)*(60/$G$26))/('S1'!$G$14*($G$28/12)*$L$28)</f>
        <v>0</v>
      </c>
      <c r="Y85" s="68">
        <f>-1*'S1'!G$11</f>
        <v>-2</v>
      </c>
      <c r="AA85" s="68" t="str">
        <f t="shared" si="15"/>
        <v xml:space="preserve"> </v>
      </c>
      <c r="AB85" s="68" t="str">
        <f t="shared" si="16"/>
        <v xml:space="preserve"> </v>
      </c>
      <c r="AC85" s="68" t="str">
        <f t="shared" si="17"/>
        <v xml:space="preserve"> </v>
      </c>
      <c r="AD85" s="68" t="str">
        <f t="shared" si="18"/>
        <v xml:space="preserve"> </v>
      </c>
    </row>
    <row r="86" spans="1:30" ht="15">
      <c r="A86" s="77"/>
      <c r="B86" s="441"/>
      <c r="C86" s="441"/>
      <c r="D86" s="441"/>
      <c r="E86" s="441"/>
      <c r="F86" s="441"/>
      <c r="G86" s="441"/>
      <c r="H86" s="441"/>
      <c r="I86" s="441"/>
      <c r="J86" s="441"/>
      <c r="K86" s="441"/>
      <c r="L86" s="441"/>
      <c r="M86" s="80"/>
      <c r="P86" s="291"/>
      <c r="Q86" s="68">
        <f>K14</f>
        <v>0</v>
      </c>
      <c r="R86" s="68">
        <f t="shared" si="19"/>
        <v>2.800000000000001E-07</v>
      </c>
      <c r="S86" s="68">
        <f t="shared" si="12"/>
        <v>2.800000000000001E-07</v>
      </c>
      <c r="T86" s="339">
        <f t="shared" si="13"/>
        <v>35</v>
      </c>
      <c r="U86" s="339">
        <f t="shared" si="20"/>
        <v>29</v>
      </c>
      <c r="V86" s="68">
        <f t="shared" si="14"/>
        <v>0</v>
      </c>
      <c r="X86" s="68">
        <f>-1*($L$27*(V86*0.0000353147)*(60/$G$26))/('S1'!$G$14*($G$28/12)*$L$28)</f>
        <v>0</v>
      </c>
      <c r="Y86" s="68">
        <f>-1*'S1'!G$11</f>
        <v>-2</v>
      </c>
      <c r="AA86" s="68" t="str">
        <f t="shared" si="15"/>
        <v xml:space="preserve"> </v>
      </c>
      <c r="AB86" s="68" t="str">
        <f t="shared" si="16"/>
        <v xml:space="preserve"> </v>
      </c>
      <c r="AC86" s="68" t="str">
        <f t="shared" si="17"/>
        <v xml:space="preserve"> </v>
      </c>
      <c r="AD86" s="68" t="str">
        <f t="shared" si="18"/>
        <v xml:space="preserve"> </v>
      </c>
    </row>
    <row r="87" spans="1:30" ht="15">
      <c r="A87" s="77"/>
      <c r="B87" s="441"/>
      <c r="C87" s="441"/>
      <c r="D87" s="441"/>
      <c r="E87" s="441"/>
      <c r="F87" s="441"/>
      <c r="G87" s="441"/>
      <c r="H87" s="441"/>
      <c r="I87" s="441"/>
      <c r="J87" s="441"/>
      <c r="K87" s="441"/>
      <c r="L87" s="441"/>
      <c r="M87" s="80"/>
      <c r="P87" s="291"/>
      <c r="Q87" s="68">
        <f>L14</f>
        <v>0</v>
      </c>
      <c r="R87" s="68">
        <f t="shared" si="19"/>
        <v>2.9000000000000014E-07</v>
      </c>
      <c r="S87" s="68">
        <f t="shared" si="12"/>
        <v>2.9000000000000014E-07</v>
      </c>
      <c r="T87" s="339">
        <f t="shared" si="13"/>
        <v>34</v>
      </c>
      <c r="U87" s="339">
        <f t="shared" si="20"/>
        <v>30</v>
      </c>
      <c r="V87" s="68">
        <f t="shared" si="14"/>
        <v>0</v>
      </c>
      <c r="X87" s="68">
        <f>-1*($L$27*(V87*0.0000353147)*(60/$G$26))/('S1'!$G$14*($G$28/12)*$L$28)</f>
        <v>0</v>
      </c>
      <c r="Y87" s="68">
        <f>-1*'S1'!G$11</f>
        <v>-2</v>
      </c>
      <c r="AA87" s="68" t="str">
        <f t="shared" si="15"/>
        <v xml:space="preserve"> </v>
      </c>
      <c r="AB87" s="68" t="str">
        <f t="shared" si="16"/>
        <v xml:space="preserve"> </v>
      </c>
      <c r="AC87" s="68" t="str">
        <f t="shared" si="17"/>
        <v xml:space="preserve"> </v>
      </c>
      <c r="AD87" s="68" t="str">
        <f t="shared" si="18"/>
        <v xml:space="preserve"> </v>
      </c>
    </row>
    <row r="88" spans="1:30" ht="15">
      <c r="A88" s="77"/>
      <c r="B88" s="441"/>
      <c r="C88" s="441"/>
      <c r="D88" s="441"/>
      <c r="E88" s="441"/>
      <c r="F88" s="441"/>
      <c r="G88" s="441"/>
      <c r="H88" s="441"/>
      <c r="I88" s="441"/>
      <c r="J88" s="441"/>
      <c r="K88" s="441"/>
      <c r="L88" s="441"/>
      <c r="M88" s="80"/>
      <c r="P88" s="291"/>
      <c r="Q88" s="68">
        <f>C15</f>
        <v>0</v>
      </c>
      <c r="R88" s="68">
        <f t="shared" si="19"/>
        <v>3.0000000000000015E-07</v>
      </c>
      <c r="S88" s="68">
        <f t="shared" si="12"/>
        <v>3.0000000000000015E-07</v>
      </c>
      <c r="T88" s="339">
        <f t="shared" si="13"/>
        <v>33</v>
      </c>
      <c r="U88" s="339">
        <f t="shared" si="20"/>
        <v>31</v>
      </c>
      <c r="V88" s="68">
        <f t="shared" si="14"/>
        <v>0</v>
      </c>
      <c r="X88" s="68">
        <f>-1*($L$27*(V88*0.0000353147)*(60/$G$26))/('S1'!$G$14*($G$28/12)*$L$28)</f>
        <v>0</v>
      </c>
      <c r="Y88" s="68">
        <f>-1*'S1'!G$11</f>
        <v>-2</v>
      </c>
      <c r="AA88" s="68" t="str">
        <f t="shared" si="15"/>
        <v xml:space="preserve"> </v>
      </c>
      <c r="AB88" s="68" t="str">
        <f t="shared" si="16"/>
        <v xml:space="preserve"> </v>
      </c>
      <c r="AC88" s="68" t="str">
        <f t="shared" si="17"/>
        <v xml:space="preserve"> </v>
      </c>
      <c r="AD88" s="68" t="str">
        <f t="shared" si="18"/>
        <v xml:space="preserve"> </v>
      </c>
    </row>
    <row r="89" spans="1:30" ht="15">
      <c r="A89" s="77"/>
      <c r="B89" s="441"/>
      <c r="C89" s="441"/>
      <c r="D89" s="441"/>
      <c r="E89" s="441"/>
      <c r="F89" s="441"/>
      <c r="G89" s="441"/>
      <c r="H89" s="441"/>
      <c r="I89" s="441"/>
      <c r="J89" s="441"/>
      <c r="K89" s="441"/>
      <c r="L89" s="441"/>
      <c r="M89" s="80"/>
      <c r="P89" s="291"/>
      <c r="Q89" s="68">
        <f>D15</f>
        <v>0</v>
      </c>
      <c r="R89" s="68">
        <f t="shared" si="19"/>
        <v>3.1000000000000016E-07</v>
      </c>
      <c r="S89" s="68">
        <f t="shared" si="12"/>
        <v>3.1000000000000016E-07</v>
      </c>
      <c r="T89" s="339">
        <f t="shared" si="13"/>
        <v>32</v>
      </c>
      <c r="U89" s="339">
        <f t="shared" si="20"/>
        <v>32</v>
      </c>
      <c r="V89" s="68">
        <f t="shared" si="14"/>
        <v>0</v>
      </c>
      <c r="X89" s="68">
        <f>-1*($L$27*(V89*0.0000353147)*(60/$G$26))/('S1'!$G$14*($G$28/12)*$L$28)</f>
        <v>0</v>
      </c>
      <c r="Y89" s="68">
        <f>-1*'S1'!G$11</f>
        <v>-2</v>
      </c>
      <c r="AA89" s="68" t="str">
        <f t="shared" si="15"/>
        <v xml:space="preserve"> </v>
      </c>
      <c r="AB89" s="68" t="str">
        <f t="shared" si="16"/>
        <v xml:space="preserve"> </v>
      </c>
      <c r="AC89" s="68" t="str">
        <f t="shared" si="17"/>
        <v xml:space="preserve"> </v>
      </c>
      <c r="AD89" s="68" t="str">
        <f t="shared" si="18"/>
        <v xml:space="preserve"> </v>
      </c>
    </row>
    <row r="90" spans="1:30" ht="15">
      <c r="A90" s="77"/>
      <c r="B90" s="441"/>
      <c r="C90" s="441"/>
      <c r="D90" s="441"/>
      <c r="E90" s="441"/>
      <c r="F90" s="441"/>
      <c r="G90" s="441"/>
      <c r="H90" s="441"/>
      <c r="I90" s="441"/>
      <c r="J90" s="441"/>
      <c r="K90" s="441"/>
      <c r="L90" s="441"/>
      <c r="M90" s="80"/>
      <c r="P90" s="291"/>
      <c r="Q90" s="68">
        <f>E15</f>
        <v>0</v>
      </c>
      <c r="R90" s="68">
        <f t="shared" si="19"/>
        <v>3.2000000000000017E-07</v>
      </c>
      <c r="S90" s="68">
        <f t="shared" si="12"/>
        <v>3.2000000000000017E-07</v>
      </c>
      <c r="T90" s="339">
        <f t="shared" si="13"/>
        <v>31</v>
      </c>
      <c r="U90" s="339">
        <f t="shared" si="20"/>
        <v>33</v>
      </c>
      <c r="V90" s="68">
        <f t="shared" si="14"/>
        <v>0</v>
      </c>
      <c r="X90" s="68">
        <f>-1*($L$27*(V90*0.0000353147)*(60/$G$26))/('S1'!$G$14*($G$28/12)*$L$28)</f>
        <v>0</v>
      </c>
      <c r="Y90" s="68">
        <f>-1*'S1'!G$11</f>
        <v>-2</v>
      </c>
      <c r="AA90" s="68" t="str">
        <f t="shared" si="15"/>
        <v xml:space="preserve"> </v>
      </c>
      <c r="AB90" s="68" t="str">
        <f t="shared" si="16"/>
        <v xml:space="preserve"> </v>
      </c>
      <c r="AC90" s="68" t="str">
        <f t="shared" si="17"/>
        <v xml:space="preserve"> </v>
      </c>
      <c r="AD90" s="68" t="str">
        <f t="shared" si="18"/>
        <v xml:space="preserve"> </v>
      </c>
    </row>
    <row r="91" spans="1:30" ht="15">
      <c r="A91" s="77"/>
      <c r="B91" s="441"/>
      <c r="C91" s="441"/>
      <c r="D91" s="441"/>
      <c r="E91" s="441"/>
      <c r="F91" s="441"/>
      <c r="G91" s="441"/>
      <c r="H91" s="441"/>
      <c r="I91" s="441"/>
      <c r="J91" s="441"/>
      <c r="K91" s="441"/>
      <c r="L91" s="441"/>
      <c r="M91" s="80"/>
      <c r="P91" s="291"/>
      <c r="Q91" s="68">
        <f>F15</f>
        <v>0</v>
      </c>
      <c r="R91" s="68">
        <f t="shared" si="19"/>
        <v>3.300000000000002E-07</v>
      </c>
      <c r="S91" s="68">
        <f t="shared" si="12"/>
        <v>3.300000000000002E-07</v>
      </c>
      <c r="T91" s="339">
        <f t="shared" si="13"/>
        <v>30</v>
      </c>
      <c r="U91" s="339">
        <f t="shared" si="20"/>
        <v>34</v>
      </c>
      <c r="V91" s="68">
        <f t="shared" si="14"/>
        <v>0</v>
      </c>
      <c r="X91" s="68">
        <f>-1*($L$27*(V91*0.0000353147)*(60/$G$26))/('S1'!$G$14*($G$28/12)*$L$28)</f>
        <v>0</v>
      </c>
      <c r="Y91" s="68">
        <f>-1*'S1'!G$11</f>
        <v>-2</v>
      </c>
      <c r="AA91" s="68" t="str">
        <f t="shared" si="15"/>
        <v xml:space="preserve"> </v>
      </c>
      <c r="AB91" s="68" t="str">
        <f t="shared" si="16"/>
        <v xml:space="preserve"> </v>
      </c>
      <c r="AC91" s="68" t="str">
        <f t="shared" si="17"/>
        <v xml:space="preserve"> </v>
      </c>
      <c r="AD91" s="68" t="str">
        <f t="shared" si="18"/>
        <v xml:space="preserve"> </v>
      </c>
    </row>
    <row r="92" spans="1:30" ht="15">
      <c r="A92" s="77"/>
      <c r="B92" s="397" t="s">
        <v>86</v>
      </c>
      <c r="C92" s="397"/>
      <c r="D92" s="397"/>
      <c r="E92" s="397"/>
      <c r="F92" s="397"/>
      <c r="G92" s="397"/>
      <c r="H92" s="397"/>
      <c r="I92" s="397"/>
      <c r="J92" s="397"/>
      <c r="K92" s="397"/>
      <c r="L92" s="397"/>
      <c r="M92" s="80"/>
      <c r="P92" s="291"/>
      <c r="Q92" s="68">
        <f>G15</f>
        <v>0</v>
      </c>
      <c r="R92" s="68">
        <f t="shared" si="19"/>
        <v>3.400000000000002E-07</v>
      </c>
      <c r="S92" s="68">
        <f t="shared" si="12"/>
        <v>3.400000000000002E-07</v>
      </c>
      <c r="T92" s="339">
        <f t="shared" si="13"/>
        <v>29</v>
      </c>
      <c r="U92" s="339">
        <f t="shared" si="20"/>
        <v>35</v>
      </c>
      <c r="V92" s="68">
        <f t="shared" si="14"/>
        <v>0</v>
      </c>
      <c r="X92" s="68">
        <f>-1*($L$27*(V92*0.0000353147)*(60/$G$26))/('S1'!$G$14*($G$28/12)*$L$28)</f>
        <v>0</v>
      </c>
      <c r="Y92" s="68">
        <f>-1*'S1'!G$11</f>
        <v>-2</v>
      </c>
      <c r="AA92" s="68" t="str">
        <f t="shared" si="15"/>
        <v xml:space="preserve"> </v>
      </c>
      <c r="AB92" s="68" t="str">
        <f t="shared" si="16"/>
        <v xml:space="preserve"> </v>
      </c>
      <c r="AC92" s="68" t="str">
        <f t="shared" si="17"/>
        <v xml:space="preserve"> </v>
      </c>
      <c r="AD92" s="68" t="str">
        <f t="shared" si="18"/>
        <v xml:space="preserve"> </v>
      </c>
    </row>
    <row r="93" spans="1:30" ht="15">
      <c r="A93" s="77"/>
      <c r="B93" s="441" t="str">
        <f>CONCATENATE("Distribution uniformity is a single percentage that is used to evaluate the efficency of an irrigation system."," It is found by dividing the average of the lowest quarter of catch volumes by the average of all catch volumes."," The distribution uniformity value allows for uniform comparison between all set efficencies."," In assition, it can be used to estimate scheduling requirements by adjusting irrigation duration to meet the requirements of the areas with lower irrigation aaplicatio rates."," The DU for this set was calculated at ",I26,"%. Industry standard for turf sprinkler irrigastion systemes is 75%.")</f>
        <v>Distribution uniformity is a single percentage that is used to evaluate the efficency of an irrigation system. It is found by dividing the average of the lowest quarter of catch volumes by the average of all catch volumes. The distribution uniformity value allows for uniform comparison between all set efficencies. In assition, it can be used to estimate scheduling requirements by adjusting irrigation duration to meet the requirements of the areas with lower irrigation aaplicatio rates. The DU for this set was calculated at Plant Rows per Bed%. Industry standard for turf sprinkler irrigastion systemes is 75%.</v>
      </c>
      <c r="C93" s="441"/>
      <c r="D93" s="441"/>
      <c r="E93" s="441"/>
      <c r="F93" s="441"/>
      <c r="G93" s="441"/>
      <c r="H93" s="441"/>
      <c r="I93" s="441"/>
      <c r="J93" s="441"/>
      <c r="K93" s="441"/>
      <c r="L93" s="441"/>
      <c r="M93" s="80"/>
      <c r="P93" s="291"/>
      <c r="Q93" s="68">
        <f>H15</f>
        <v>0</v>
      </c>
      <c r="R93" s="68">
        <f t="shared" si="19"/>
        <v>3.500000000000002E-07</v>
      </c>
      <c r="S93" s="68">
        <f t="shared" si="12"/>
        <v>3.500000000000002E-07</v>
      </c>
      <c r="T93" s="339">
        <f t="shared" si="13"/>
        <v>28</v>
      </c>
      <c r="U93" s="339">
        <f t="shared" si="20"/>
        <v>36</v>
      </c>
      <c r="V93" s="68">
        <f t="shared" si="14"/>
        <v>0</v>
      </c>
      <c r="X93" s="68">
        <f>-1*($L$27*(V93*0.0000353147)*(60/$G$26))/('S1'!$G$14*($G$28/12)*$L$28)</f>
        <v>0</v>
      </c>
      <c r="Y93" s="68">
        <f>-1*'S1'!G$11</f>
        <v>-2</v>
      </c>
      <c r="AA93" s="68" t="str">
        <f t="shared" si="15"/>
        <v xml:space="preserve"> </v>
      </c>
      <c r="AB93" s="68" t="str">
        <f t="shared" si="16"/>
        <v xml:space="preserve"> </v>
      </c>
      <c r="AC93" s="68" t="str">
        <f t="shared" si="17"/>
        <v xml:space="preserve"> </v>
      </c>
      <c r="AD93" s="68" t="str">
        <f t="shared" si="18"/>
        <v xml:space="preserve"> </v>
      </c>
    </row>
    <row r="94" spans="1:30" ht="15" customHeight="1">
      <c r="A94" s="77"/>
      <c r="B94" s="441"/>
      <c r="C94" s="441"/>
      <c r="D94" s="441"/>
      <c r="E94" s="441"/>
      <c r="F94" s="441"/>
      <c r="G94" s="441"/>
      <c r="H94" s="441"/>
      <c r="I94" s="441"/>
      <c r="J94" s="441"/>
      <c r="K94" s="441"/>
      <c r="L94" s="441"/>
      <c r="M94" s="80"/>
      <c r="P94" s="291"/>
      <c r="Q94" s="68">
        <f>I15</f>
        <v>0</v>
      </c>
      <c r="R94" s="68">
        <f t="shared" si="19"/>
        <v>3.600000000000002E-07</v>
      </c>
      <c r="S94" s="68">
        <f t="shared" si="12"/>
        <v>3.600000000000002E-07</v>
      </c>
      <c r="T94" s="339">
        <f t="shared" si="13"/>
        <v>27</v>
      </c>
      <c r="U94" s="339">
        <f t="shared" si="20"/>
        <v>37</v>
      </c>
      <c r="V94" s="68">
        <f t="shared" si="14"/>
        <v>0</v>
      </c>
      <c r="X94" s="68">
        <f>-1*($L$27*(V94*0.0000353147)*(60/$G$26))/('S1'!$G$14*($G$28/12)*$L$28)</f>
        <v>0</v>
      </c>
      <c r="Y94" s="68">
        <f>-1*'S1'!G$11</f>
        <v>-2</v>
      </c>
      <c r="AA94" s="68" t="str">
        <f t="shared" si="15"/>
        <v xml:space="preserve"> </v>
      </c>
      <c r="AB94" s="68" t="str">
        <f t="shared" si="16"/>
        <v xml:space="preserve"> </v>
      </c>
      <c r="AC94" s="68" t="str">
        <f t="shared" si="17"/>
        <v xml:space="preserve"> </v>
      </c>
      <c r="AD94" s="68" t="str">
        <f t="shared" si="18"/>
        <v xml:space="preserve"> </v>
      </c>
    </row>
    <row r="95" spans="1:30" ht="15">
      <c r="A95" s="77"/>
      <c r="B95" s="441"/>
      <c r="C95" s="441"/>
      <c r="D95" s="441"/>
      <c r="E95" s="441"/>
      <c r="F95" s="441"/>
      <c r="G95" s="441"/>
      <c r="H95" s="441"/>
      <c r="I95" s="441"/>
      <c r="J95" s="441"/>
      <c r="K95" s="441"/>
      <c r="L95" s="441"/>
      <c r="M95" s="80"/>
      <c r="P95" s="291"/>
      <c r="Q95" s="68">
        <f>J15</f>
        <v>0</v>
      </c>
      <c r="R95" s="68">
        <f t="shared" si="19"/>
        <v>3.700000000000002E-07</v>
      </c>
      <c r="S95" s="68">
        <f t="shared" si="12"/>
        <v>3.700000000000002E-07</v>
      </c>
      <c r="T95" s="339">
        <f t="shared" si="13"/>
        <v>26</v>
      </c>
      <c r="U95" s="339">
        <f t="shared" si="20"/>
        <v>38</v>
      </c>
      <c r="V95" s="68">
        <f t="shared" si="14"/>
        <v>0</v>
      </c>
      <c r="X95" s="68">
        <f>-1*($L$27*(V95*0.0000353147)*(60/$G$26))/('S1'!$G$14*($G$28/12)*$L$28)</f>
        <v>0</v>
      </c>
      <c r="Y95" s="68">
        <f>-1*'S1'!G$11</f>
        <v>-2</v>
      </c>
      <c r="AA95" s="68" t="str">
        <f t="shared" si="15"/>
        <v xml:space="preserve"> </v>
      </c>
      <c r="AB95" s="68" t="str">
        <f t="shared" si="16"/>
        <v xml:space="preserve"> </v>
      </c>
      <c r="AC95" s="68" t="str">
        <f t="shared" si="17"/>
        <v xml:space="preserve"> </v>
      </c>
      <c r="AD95" s="68" t="str">
        <f t="shared" si="18"/>
        <v xml:space="preserve"> </v>
      </c>
    </row>
    <row r="96" spans="1:30" ht="15">
      <c r="A96" s="77"/>
      <c r="B96" s="441"/>
      <c r="C96" s="441"/>
      <c r="D96" s="441"/>
      <c r="E96" s="441"/>
      <c r="F96" s="441"/>
      <c r="G96" s="441"/>
      <c r="H96" s="441"/>
      <c r="I96" s="441"/>
      <c r="J96" s="441"/>
      <c r="K96" s="441"/>
      <c r="L96" s="441"/>
      <c r="M96" s="80"/>
      <c r="P96" s="291"/>
      <c r="Q96" s="68">
        <f>K15</f>
        <v>0</v>
      </c>
      <c r="R96" s="68">
        <f t="shared" si="19"/>
        <v>3.800000000000002E-07</v>
      </c>
      <c r="S96" s="68">
        <f t="shared" si="12"/>
        <v>3.800000000000002E-07</v>
      </c>
      <c r="T96" s="339">
        <f t="shared" si="13"/>
        <v>25</v>
      </c>
      <c r="U96" s="339">
        <f t="shared" si="20"/>
        <v>39</v>
      </c>
      <c r="V96" s="68">
        <f t="shared" si="14"/>
        <v>0</v>
      </c>
      <c r="X96" s="68">
        <f>-1*($L$27*(V96*0.0000353147)*(60/$G$26))/('S1'!$G$14*($G$28/12)*$L$28)</f>
        <v>0</v>
      </c>
      <c r="Y96" s="68">
        <f>-1*'S1'!G$11</f>
        <v>-2</v>
      </c>
      <c r="AA96" s="68" t="str">
        <f t="shared" si="15"/>
        <v xml:space="preserve"> </v>
      </c>
      <c r="AB96" s="68" t="str">
        <f t="shared" si="16"/>
        <v xml:space="preserve"> </v>
      </c>
      <c r="AC96" s="68" t="str">
        <f t="shared" si="17"/>
        <v xml:space="preserve"> </v>
      </c>
      <c r="AD96" s="68" t="str">
        <f t="shared" si="18"/>
        <v xml:space="preserve"> </v>
      </c>
    </row>
    <row r="97" spans="1:30" ht="15">
      <c r="A97" s="77"/>
      <c r="B97" s="441"/>
      <c r="C97" s="441"/>
      <c r="D97" s="441"/>
      <c r="E97" s="441"/>
      <c r="F97" s="441"/>
      <c r="G97" s="441"/>
      <c r="H97" s="441"/>
      <c r="I97" s="441"/>
      <c r="J97" s="441"/>
      <c r="K97" s="441"/>
      <c r="L97" s="441"/>
      <c r="M97" s="80"/>
      <c r="P97" s="291"/>
      <c r="Q97" s="68">
        <f>L15</f>
        <v>0</v>
      </c>
      <c r="R97" s="68">
        <f t="shared" si="19"/>
        <v>3.9000000000000024E-07</v>
      </c>
      <c r="S97" s="68">
        <f t="shared" si="12"/>
        <v>3.9000000000000024E-07</v>
      </c>
      <c r="T97" s="339">
        <f t="shared" si="13"/>
        <v>24</v>
      </c>
      <c r="U97" s="339">
        <f t="shared" si="20"/>
        <v>40</v>
      </c>
      <c r="V97" s="68">
        <f t="shared" si="14"/>
        <v>0</v>
      </c>
      <c r="X97" s="68">
        <f>-1*($L$27*(V97*0.0000353147)*(60/$G$26))/('S1'!$G$14*($G$28/12)*$L$28)</f>
        <v>0</v>
      </c>
      <c r="Y97" s="68">
        <f>-1*'S1'!G$11</f>
        <v>-2</v>
      </c>
      <c r="AA97" s="68" t="str">
        <f t="shared" si="15"/>
        <v xml:space="preserve"> </v>
      </c>
      <c r="AB97" s="68" t="str">
        <f t="shared" si="16"/>
        <v xml:space="preserve"> </v>
      </c>
      <c r="AC97" s="68" t="str">
        <f t="shared" si="17"/>
        <v xml:space="preserve"> </v>
      </c>
      <c r="AD97" s="68" t="str">
        <f t="shared" si="18"/>
        <v xml:space="preserve"> </v>
      </c>
    </row>
    <row r="98" spans="1:30" ht="15">
      <c r="A98" s="77"/>
      <c r="B98" s="441"/>
      <c r="C98" s="441"/>
      <c r="D98" s="441"/>
      <c r="E98" s="441"/>
      <c r="F98" s="441"/>
      <c r="G98" s="441"/>
      <c r="H98" s="441"/>
      <c r="I98" s="441"/>
      <c r="J98" s="441"/>
      <c r="K98" s="441"/>
      <c r="L98" s="441"/>
      <c r="M98" s="80"/>
      <c r="P98" s="291"/>
      <c r="Q98" s="68">
        <f>C16</f>
        <v>0</v>
      </c>
      <c r="R98" s="68">
        <f t="shared" si="19"/>
        <v>4.0000000000000025E-07</v>
      </c>
      <c r="S98" s="68">
        <f t="shared" si="12"/>
        <v>4.0000000000000025E-07</v>
      </c>
      <c r="T98" s="339">
        <f t="shared" si="13"/>
        <v>23</v>
      </c>
      <c r="U98" s="339">
        <f t="shared" si="20"/>
        <v>41</v>
      </c>
      <c r="V98" s="68">
        <f t="shared" si="14"/>
        <v>0</v>
      </c>
      <c r="X98" s="68">
        <f>-1*($L$27*(V98*0.0000353147)*(60/$G$26))/('S1'!$G$14*($G$28/12)*$L$28)</f>
        <v>0</v>
      </c>
      <c r="Y98" s="68">
        <f>-1*'S1'!G$11</f>
        <v>-2</v>
      </c>
      <c r="AA98" s="68" t="str">
        <f t="shared" si="15"/>
        <v xml:space="preserve"> </v>
      </c>
      <c r="AB98" s="68" t="str">
        <f t="shared" si="16"/>
        <v xml:space="preserve"> </v>
      </c>
      <c r="AC98" s="68" t="str">
        <f t="shared" si="17"/>
        <v xml:space="preserve"> </v>
      </c>
      <c r="AD98" s="68" t="str">
        <f t="shared" si="18"/>
        <v xml:space="preserve"> </v>
      </c>
    </row>
    <row r="99" spans="1:30" ht="15">
      <c r="A99" s="77"/>
      <c r="B99" s="441"/>
      <c r="C99" s="441"/>
      <c r="D99" s="441"/>
      <c r="E99" s="441"/>
      <c r="F99" s="441"/>
      <c r="G99" s="441"/>
      <c r="H99" s="441"/>
      <c r="I99" s="441"/>
      <c r="J99" s="441"/>
      <c r="K99" s="441"/>
      <c r="L99" s="441"/>
      <c r="M99" s="80"/>
      <c r="P99" s="291"/>
      <c r="Q99" s="68">
        <f>D16</f>
        <v>0</v>
      </c>
      <c r="R99" s="68">
        <f t="shared" si="19"/>
        <v>4.1000000000000026E-07</v>
      </c>
      <c r="S99" s="68">
        <f t="shared" si="12"/>
        <v>4.1000000000000026E-07</v>
      </c>
      <c r="T99" s="339">
        <f t="shared" si="13"/>
        <v>22</v>
      </c>
      <c r="U99" s="339">
        <f t="shared" si="20"/>
        <v>42</v>
      </c>
      <c r="V99" s="68">
        <f t="shared" si="14"/>
        <v>0</v>
      </c>
      <c r="X99" s="68">
        <f>-1*($L$27*(V99*0.0000353147)*(60/$G$26))/('S1'!$G$14*($G$28/12)*$L$28)</f>
        <v>0</v>
      </c>
      <c r="Y99" s="68">
        <f>-1*'S1'!G$11</f>
        <v>-2</v>
      </c>
      <c r="AA99" s="68" t="str">
        <f t="shared" si="15"/>
        <v xml:space="preserve"> </v>
      </c>
      <c r="AB99" s="68" t="str">
        <f t="shared" si="16"/>
        <v xml:space="preserve"> </v>
      </c>
      <c r="AC99" s="68" t="str">
        <f t="shared" si="17"/>
        <v xml:space="preserve"> </v>
      </c>
      <c r="AD99" s="68" t="str">
        <f t="shared" si="18"/>
        <v xml:space="preserve"> </v>
      </c>
    </row>
    <row r="100" spans="1:30" ht="15">
      <c r="A100" s="77"/>
      <c r="B100" s="79"/>
      <c r="C100" s="79"/>
      <c r="D100" s="79"/>
      <c r="E100" s="79"/>
      <c r="F100" s="79"/>
      <c r="G100" s="79"/>
      <c r="H100" s="79"/>
      <c r="I100" s="79"/>
      <c r="J100" s="79"/>
      <c r="K100" s="79"/>
      <c r="L100" s="79"/>
      <c r="M100" s="80"/>
      <c r="P100" s="291"/>
      <c r="Q100" s="68">
        <f>E16</f>
        <v>0</v>
      </c>
      <c r="R100" s="68">
        <f t="shared" si="19"/>
        <v>4.2000000000000027E-07</v>
      </c>
      <c r="S100" s="68">
        <f t="shared" si="12"/>
        <v>4.2000000000000027E-07</v>
      </c>
      <c r="T100" s="339">
        <f t="shared" si="13"/>
        <v>21</v>
      </c>
      <c r="U100" s="339">
        <f t="shared" si="20"/>
        <v>43</v>
      </c>
      <c r="V100" s="68">
        <f t="shared" si="14"/>
        <v>0</v>
      </c>
      <c r="X100" s="68">
        <f>-1*($L$27*(V100*0.0000353147)*(60/$G$26))/('S1'!$G$14*($G$28/12)*$L$28)</f>
        <v>0</v>
      </c>
      <c r="Y100" s="68">
        <f>-1*'S1'!G$11</f>
        <v>-2</v>
      </c>
      <c r="AA100" s="68" t="str">
        <f t="shared" si="15"/>
        <v xml:space="preserve"> </v>
      </c>
      <c r="AB100" s="68" t="str">
        <f t="shared" si="16"/>
        <v xml:space="preserve"> </v>
      </c>
      <c r="AC100" s="68" t="str">
        <f t="shared" si="17"/>
        <v xml:space="preserve"> </v>
      </c>
      <c r="AD100" s="68" t="str">
        <f t="shared" si="18"/>
        <v xml:space="preserve"> </v>
      </c>
    </row>
    <row r="101" spans="1:30" ht="15">
      <c r="A101" s="77"/>
      <c r="B101" s="398"/>
      <c r="C101" s="398"/>
      <c r="D101" s="398"/>
      <c r="E101" s="398"/>
      <c r="F101" s="398"/>
      <c r="G101" s="398"/>
      <c r="H101" s="398"/>
      <c r="I101" s="398"/>
      <c r="J101" s="398"/>
      <c r="K101" s="398"/>
      <c r="L101" s="398"/>
      <c r="M101" s="80"/>
      <c r="P101" s="291"/>
      <c r="Q101" s="68">
        <f>F16</f>
        <v>0</v>
      </c>
      <c r="R101" s="68">
        <f t="shared" si="19"/>
        <v>4.300000000000003E-07</v>
      </c>
      <c r="S101" s="68">
        <f t="shared" si="12"/>
        <v>4.300000000000003E-07</v>
      </c>
      <c r="T101" s="339">
        <f t="shared" si="13"/>
        <v>20</v>
      </c>
      <c r="U101" s="339">
        <f t="shared" si="20"/>
        <v>44</v>
      </c>
      <c r="V101" s="68">
        <f t="shared" si="14"/>
        <v>0</v>
      </c>
      <c r="X101" s="68">
        <f>-1*($L$27*(V101*0.0000353147)*(60/$G$26))/('S1'!$G$14*($G$28/12)*$L$28)</f>
        <v>0</v>
      </c>
      <c r="Y101" s="68">
        <f>-1*'S1'!G$11</f>
        <v>-2</v>
      </c>
      <c r="AA101" s="68" t="str">
        <f t="shared" si="15"/>
        <v xml:space="preserve"> </v>
      </c>
      <c r="AB101" s="68" t="str">
        <f t="shared" si="16"/>
        <v xml:space="preserve"> </v>
      </c>
      <c r="AC101" s="68" t="str">
        <f t="shared" si="17"/>
        <v xml:space="preserve"> </v>
      </c>
      <c r="AD101" s="68" t="str">
        <f t="shared" si="18"/>
        <v xml:space="preserve"> </v>
      </c>
    </row>
    <row r="102" spans="1:30" ht="15">
      <c r="A102" s="77"/>
      <c r="B102" s="397" t="s">
        <v>211</v>
      </c>
      <c r="C102" s="397"/>
      <c r="D102" s="397"/>
      <c r="E102" s="397"/>
      <c r="F102" s="397"/>
      <c r="G102" s="397"/>
      <c r="H102" s="397"/>
      <c r="I102" s="397"/>
      <c r="J102" s="397"/>
      <c r="K102" s="397"/>
      <c r="L102" s="397"/>
      <c r="M102" s="80"/>
      <c r="P102" s="291"/>
      <c r="Q102" s="68">
        <f>G16</f>
        <v>0</v>
      </c>
      <c r="R102" s="68">
        <f t="shared" si="19"/>
        <v>4.400000000000003E-07</v>
      </c>
      <c r="S102" s="68">
        <f t="shared" si="12"/>
        <v>4.400000000000003E-07</v>
      </c>
      <c r="T102" s="339">
        <f t="shared" si="13"/>
        <v>19</v>
      </c>
      <c r="U102" s="339">
        <f t="shared" si="20"/>
        <v>45</v>
      </c>
      <c r="V102" s="68">
        <f t="shared" si="14"/>
        <v>0</v>
      </c>
      <c r="X102" s="68">
        <f>-1*($L$27*(V102*0.0000353147)*(60/$G$26))/('S1'!$G$14*($G$28/12)*$L$28)</f>
        <v>0</v>
      </c>
      <c r="Y102" s="68">
        <f>-1*'S1'!G$11</f>
        <v>-2</v>
      </c>
      <c r="AA102" s="68" t="str">
        <f t="shared" si="15"/>
        <v xml:space="preserve"> </v>
      </c>
      <c r="AB102" s="68" t="str">
        <f t="shared" si="16"/>
        <v xml:space="preserve"> </v>
      </c>
      <c r="AC102" s="68" t="str">
        <f t="shared" si="17"/>
        <v xml:space="preserve"> </v>
      </c>
      <c r="AD102" s="68" t="str">
        <f t="shared" si="18"/>
        <v xml:space="preserve"> </v>
      </c>
    </row>
    <row r="103" spans="1:30" ht="15" customHeight="1">
      <c r="A103" s="77"/>
      <c r="B103" s="441" t="str">
        <f>CONCATENATE("Application efficency is a single percentage that is used to evaluate the efficency of an irrigation system's scheduling and uniformity."," It is found by dividing the average dept of irrigation by the average crop root depth."," The application efficency value allows for uniform comparison between all set efficencies."," In addition, it can be used to quickly evaluate the uniformity and scheduling of a system with respect to crop demand."," The AE for this set was calculated at ",I38,"%.")</f>
        <v>Application efficency is a single percentage that is used to evaluate the efficency of an irrigation system's scheduling and uniformity. It is found by dividing the average dept of irrigation by the average crop root depth. The application efficency value allows for uniform comparison between all set efficencies. In addition, it can be used to quickly evaluate the uniformity and scheduling of a system with respect to crop demand. The AE for this set was calculated at 82%.</v>
      </c>
      <c r="C103" s="441"/>
      <c r="D103" s="441"/>
      <c r="E103" s="441"/>
      <c r="F103" s="441"/>
      <c r="G103" s="441"/>
      <c r="H103" s="441"/>
      <c r="I103" s="441"/>
      <c r="J103" s="441"/>
      <c r="K103" s="441"/>
      <c r="L103" s="441"/>
      <c r="M103" s="80"/>
      <c r="P103" s="291"/>
      <c r="Q103" s="68">
        <f>H16</f>
        <v>0</v>
      </c>
      <c r="R103" s="68">
        <f t="shared" si="19"/>
        <v>4.500000000000003E-07</v>
      </c>
      <c r="S103" s="68">
        <f t="shared" si="12"/>
        <v>4.500000000000003E-07</v>
      </c>
      <c r="T103" s="339">
        <f t="shared" si="13"/>
        <v>18</v>
      </c>
      <c r="U103" s="339">
        <f t="shared" si="20"/>
        <v>46</v>
      </c>
      <c r="V103" s="68">
        <f t="shared" si="14"/>
        <v>0</v>
      </c>
      <c r="X103" s="68">
        <f>-1*($L$27*(V103*0.0000353147)*(60/$G$26))/('S1'!$G$14*($G$28/12)*$L$28)</f>
        <v>0</v>
      </c>
      <c r="Y103" s="68">
        <f>-1*'S1'!G$11</f>
        <v>-2</v>
      </c>
      <c r="AA103" s="68" t="str">
        <f t="shared" si="15"/>
        <v xml:space="preserve"> </v>
      </c>
      <c r="AB103" s="68" t="str">
        <f t="shared" si="16"/>
        <v xml:space="preserve"> </v>
      </c>
      <c r="AC103" s="68" t="str">
        <f t="shared" si="17"/>
        <v xml:space="preserve"> </v>
      </c>
      <c r="AD103" s="68" t="str">
        <f t="shared" si="18"/>
        <v xml:space="preserve"> </v>
      </c>
    </row>
    <row r="104" spans="1:30" ht="15">
      <c r="A104" s="77"/>
      <c r="B104" s="441"/>
      <c r="C104" s="441"/>
      <c r="D104" s="441"/>
      <c r="E104" s="441"/>
      <c r="F104" s="441"/>
      <c r="G104" s="441"/>
      <c r="H104" s="441"/>
      <c r="I104" s="441"/>
      <c r="J104" s="441"/>
      <c r="K104" s="441"/>
      <c r="L104" s="441"/>
      <c r="M104" s="80"/>
      <c r="P104" s="291"/>
      <c r="Q104" s="68">
        <f>I16</f>
        <v>0</v>
      </c>
      <c r="R104" s="68">
        <f t="shared" si="19"/>
        <v>4.600000000000003E-07</v>
      </c>
      <c r="S104" s="68">
        <f t="shared" si="12"/>
        <v>4.600000000000003E-07</v>
      </c>
      <c r="T104" s="339">
        <f t="shared" si="13"/>
        <v>17</v>
      </c>
      <c r="U104" s="339">
        <f t="shared" si="20"/>
        <v>47</v>
      </c>
      <c r="V104" s="68">
        <f t="shared" si="14"/>
        <v>0</v>
      </c>
      <c r="X104" s="68">
        <f>-1*($L$27*(V104*0.0000353147)*(60/$G$26))/('S1'!$G$14*($G$28/12)*$L$28)</f>
        <v>0</v>
      </c>
      <c r="Y104" s="68">
        <f>-1*'S1'!G$11</f>
        <v>-2</v>
      </c>
      <c r="AA104" s="68" t="str">
        <f t="shared" si="15"/>
        <v xml:space="preserve"> </v>
      </c>
      <c r="AB104" s="68" t="str">
        <f t="shared" si="16"/>
        <v xml:space="preserve"> </v>
      </c>
      <c r="AC104" s="68" t="str">
        <f t="shared" si="17"/>
        <v xml:space="preserve"> </v>
      </c>
      <c r="AD104" s="68" t="str">
        <f t="shared" si="18"/>
        <v xml:space="preserve"> </v>
      </c>
    </row>
    <row r="105" spans="1:30" ht="15">
      <c r="A105" s="77"/>
      <c r="B105" s="441"/>
      <c r="C105" s="441"/>
      <c r="D105" s="441"/>
      <c r="E105" s="441"/>
      <c r="F105" s="441"/>
      <c r="G105" s="441"/>
      <c r="H105" s="441"/>
      <c r="I105" s="441"/>
      <c r="J105" s="441"/>
      <c r="K105" s="441"/>
      <c r="L105" s="441"/>
      <c r="M105" s="80"/>
      <c r="P105" s="291"/>
      <c r="Q105" s="68">
        <f>J16</f>
        <v>0</v>
      </c>
      <c r="R105" s="68">
        <f t="shared" si="19"/>
        <v>4.700000000000003E-07</v>
      </c>
      <c r="S105" s="68">
        <f t="shared" si="12"/>
        <v>4.700000000000003E-07</v>
      </c>
      <c r="T105" s="339">
        <f t="shared" si="13"/>
        <v>16</v>
      </c>
      <c r="U105" s="339">
        <f t="shared" si="20"/>
        <v>48</v>
      </c>
      <c r="V105" s="68">
        <f t="shared" si="14"/>
        <v>0</v>
      </c>
      <c r="X105" s="68">
        <f>-1*($L$27*(V105*0.0000353147)*(60/$G$26))/('S1'!$G$14*($G$28/12)*$L$28)</f>
        <v>0</v>
      </c>
      <c r="Y105" s="68">
        <f>-1*'S1'!G$11</f>
        <v>-2</v>
      </c>
      <c r="AA105" s="68" t="str">
        <f t="shared" si="15"/>
        <v xml:space="preserve"> </v>
      </c>
      <c r="AB105" s="68" t="str">
        <f t="shared" si="16"/>
        <v xml:space="preserve"> </v>
      </c>
      <c r="AC105" s="68" t="str">
        <f t="shared" si="17"/>
        <v xml:space="preserve"> </v>
      </c>
      <c r="AD105" s="68" t="str">
        <f t="shared" si="18"/>
        <v xml:space="preserve"> </v>
      </c>
    </row>
    <row r="106" spans="1:30" ht="15">
      <c r="A106" s="77"/>
      <c r="B106" s="441"/>
      <c r="C106" s="441"/>
      <c r="D106" s="441"/>
      <c r="E106" s="441"/>
      <c r="F106" s="441"/>
      <c r="G106" s="441"/>
      <c r="H106" s="441"/>
      <c r="I106" s="441"/>
      <c r="J106" s="441"/>
      <c r="K106" s="441"/>
      <c r="L106" s="441"/>
      <c r="M106" s="80"/>
      <c r="P106" s="291"/>
      <c r="Q106" s="68">
        <f>K16</f>
        <v>0</v>
      </c>
      <c r="R106" s="68">
        <f t="shared" si="19"/>
        <v>4.800000000000003E-07</v>
      </c>
      <c r="S106" s="68">
        <f t="shared" si="12"/>
        <v>4.800000000000003E-07</v>
      </c>
      <c r="T106" s="339">
        <f t="shared" si="13"/>
        <v>15</v>
      </c>
      <c r="U106" s="339">
        <f t="shared" si="20"/>
        <v>49</v>
      </c>
      <c r="V106" s="68">
        <f t="shared" si="14"/>
        <v>0</v>
      </c>
      <c r="X106" s="68">
        <f>-1*($L$27*(V106*0.0000353147)*(60/$G$26))/('S1'!$G$14*($G$28/12)*$L$28)</f>
        <v>0</v>
      </c>
      <c r="Y106" s="68">
        <f>-1*'S1'!G$11</f>
        <v>-2</v>
      </c>
      <c r="AA106" s="68" t="str">
        <f t="shared" si="15"/>
        <v xml:space="preserve"> </v>
      </c>
      <c r="AB106" s="68" t="str">
        <f t="shared" si="16"/>
        <v xml:space="preserve"> </v>
      </c>
      <c r="AC106" s="68" t="str">
        <f t="shared" si="17"/>
        <v xml:space="preserve"> </v>
      </c>
      <c r="AD106" s="68" t="str">
        <f t="shared" si="18"/>
        <v xml:space="preserve"> </v>
      </c>
    </row>
    <row r="107" spans="1:30" ht="15">
      <c r="A107" s="77"/>
      <c r="B107" s="441"/>
      <c r="C107" s="441"/>
      <c r="D107" s="441"/>
      <c r="E107" s="441"/>
      <c r="F107" s="441"/>
      <c r="G107" s="441"/>
      <c r="H107" s="441"/>
      <c r="I107" s="441"/>
      <c r="J107" s="441"/>
      <c r="K107" s="441"/>
      <c r="L107" s="441"/>
      <c r="M107" s="80"/>
      <c r="P107" s="291"/>
      <c r="Q107" s="68">
        <f>L16</f>
        <v>0</v>
      </c>
      <c r="R107" s="68">
        <f t="shared" si="19"/>
        <v>4.900000000000003E-07</v>
      </c>
      <c r="S107" s="68">
        <f t="shared" si="12"/>
        <v>4.900000000000003E-07</v>
      </c>
      <c r="T107" s="339">
        <f t="shared" si="13"/>
        <v>14</v>
      </c>
      <c r="U107" s="339">
        <f t="shared" si="20"/>
        <v>50</v>
      </c>
      <c r="V107" s="68">
        <f t="shared" si="14"/>
        <v>0</v>
      </c>
      <c r="X107" s="68">
        <f>-1*($L$27*(V107*0.0000353147)*(60/$G$26))/('S1'!$G$14*($G$28/12)*$L$28)</f>
        <v>0</v>
      </c>
      <c r="Y107" s="68">
        <f>-1*'S1'!G$11</f>
        <v>-2</v>
      </c>
      <c r="AA107" s="68" t="str">
        <f t="shared" si="15"/>
        <v xml:space="preserve"> </v>
      </c>
      <c r="AB107" s="68" t="str">
        <f t="shared" si="16"/>
        <v xml:space="preserve"> </v>
      </c>
      <c r="AC107" s="68" t="str">
        <f t="shared" si="17"/>
        <v xml:space="preserve"> </v>
      </c>
      <c r="AD107" s="68" t="str">
        <f t="shared" si="18"/>
        <v xml:space="preserve"> </v>
      </c>
    </row>
    <row r="108" spans="1:30" ht="15">
      <c r="A108" s="77"/>
      <c r="B108" s="441"/>
      <c r="C108" s="441"/>
      <c r="D108" s="441"/>
      <c r="E108" s="441"/>
      <c r="F108" s="441"/>
      <c r="G108" s="441"/>
      <c r="H108" s="441"/>
      <c r="I108" s="441"/>
      <c r="J108" s="441"/>
      <c r="K108" s="441"/>
      <c r="L108" s="441"/>
      <c r="M108" s="80"/>
      <c r="P108" s="291"/>
      <c r="Q108" s="68">
        <f>C17</f>
        <v>0</v>
      </c>
      <c r="R108" s="68">
        <f t="shared" si="19"/>
        <v>5.000000000000003E-07</v>
      </c>
      <c r="S108" s="68">
        <f t="shared" si="12"/>
        <v>5.000000000000003E-07</v>
      </c>
      <c r="T108" s="339">
        <f t="shared" si="13"/>
        <v>13</v>
      </c>
      <c r="U108" s="339">
        <f t="shared" si="20"/>
        <v>51</v>
      </c>
      <c r="V108" s="68">
        <f t="shared" si="14"/>
        <v>0</v>
      </c>
      <c r="X108" s="68">
        <f>-1*($L$27*(V108*0.0000353147)*(60/$G$26))/('S1'!$G$14*($G$28/12)*$L$28)</f>
        <v>0</v>
      </c>
      <c r="Y108" s="68">
        <f>-1*'S1'!G$11</f>
        <v>-2</v>
      </c>
      <c r="AA108" s="68" t="str">
        <f t="shared" si="15"/>
        <v xml:space="preserve"> </v>
      </c>
      <c r="AB108" s="68" t="str">
        <f t="shared" si="16"/>
        <v xml:space="preserve"> </v>
      </c>
      <c r="AC108" s="68" t="str">
        <f t="shared" si="17"/>
        <v xml:space="preserve"> </v>
      </c>
      <c r="AD108" s="68" t="str">
        <f t="shared" si="18"/>
        <v xml:space="preserve"> </v>
      </c>
    </row>
    <row r="109" spans="1:30" ht="15">
      <c r="A109" s="77"/>
      <c r="B109" s="398"/>
      <c r="C109" s="398"/>
      <c r="D109" s="398"/>
      <c r="E109" s="398"/>
      <c r="F109" s="398"/>
      <c r="G109" s="398"/>
      <c r="H109" s="398"/>
      <c r="I109" s="398"/>
      <c r="J109" s="398"/>
      <c r="K109" s="398"/>
      <c r="L109" s="398"/>
      <c r="M109" s="80"/>
      <c r="P109" s="291"/>
      <c r="Q109" s="68">
        <f>D17</f>
        <v>0</v>
      </c>
      <c r="R109" s="68">
        <f t="shared" si="19"/>
        <v>5.100000000000003E-07</v>
      </c>
      <c r="S109" s="68">
        <f t="shared" si="12"/>
        <v>5.100000000000003E-07</v>
      </c>
      <c r="T109" s="339">
        <f t="shared" si="13"/>
        <v>12</v>
      </c>
      <c r="U109" s="339">
        <f t="shared" si="20"/>
        <v>52</v>
      </c>
      <c r="V109" s="68">
        <f t="shared" si="14"/>
        <v>0</v>
      </c>
      <c r="X109" s="68">
        <f>-1*($L$27*(V109*0.0000353147)*(60/$G$26))/('S1'!$G$14*($G$28/12)*$L$28)</f>
        <v>0</v>
      </c>
      <c r="Y109" s="68">
        <f>-1*'S1'!G$11</f>
        <v>-2</v>
      </c>
      <c r="AA109" s="68" t="str">
        <f t="shared" si="15"/>
        <v xml:space="preserve"> </v>
      </c>
      <c r="AB109" s="68" t="str">
        <f t="shared" si="16"/>
        <v xml:space="preserve"> </v>
      </c>
      <c r="AC109" s="68" t="str">
        <f t="shared" si="17"/>
        <v xml:space="preserve"> </v>
      </c>
      <c r="AD109" s="68" t="str">
        <f t="shared" si="18"/>
        <v xml:space="preserve"> </v>
      </c>
    </row>
    <row r="110" spans="1:30" ht="15">
      <c r="A110" s="77"/>
      <c r="B110" s="79" t="s">
        <v>168</v>
      </c>
      <c r="C110" s="124"/>
      <c r="D110" s="124"/>
      <c r="E110" s="79"/>
      <c r="F110" s="79"/>
      <c r="G110" s="79"/>
      <c r="H110" s="79"/>
      <c r="I110" s="79"/>
      <c r="J110" s="79"/>
      <c r="K110" s="79"/>
      <c r="L110" s="79"/>
      <c r="M110" s="80"/>
      <c r="P110" s="291"/>
      <c r="Q110" s="68">
        <f>E17</f>
        <v>0</v>
      </c>
      <c r="R110" s="68">
        <f t="shared" si="19"/>
        <v>5.200000000000003E-07</v>
      </c>
      <c r="S110" s="68">
        <f t="shared" si="12"/>
        <v>5.200000000000003E-07</v>
      </c>
      <c r="T110" s="339">
        <f t="shared" si="13"/>
        <v>11</v>
      </c>
      <c r="U110" s="339">
        <f t="shared" si="20"/>
        <v>53</v>
      </c>
      <c r="V110" s="68">
        <f t="shared" si="14"/>
        <v>0</v>
      </c>
      <c r="X110" s="68">
        <f>-1*($L$27*(V110*0.0000353147)*(60/$G$26))/('S1'!$G$14*($G$28/12)*$L$28)</f>
        <v>0</v>
      </c>
      <c r="Y110" s="68">
        <f>-1*'S1'!G$11</f>
        <v>-2</v>
      </c>
      <c r="AA110" s="68" t="str">
        <f t="shared" si="15"/>
        <v xml:space="preserve"> </v>
      </c>
      <c r="AB110" s="68" t="str">
        <f t="shared" si="16"/>
        <v xml:space="preserve"> </v>
      </c>
      <c r="AC110" s="68" t="str">
        <f t="shared" si="17"/>
        <v xml:space="preserve"> </v>
      </c>
      <c r="AD110" s="68" t="str">
        <f t="shared" si="18"/>
        <v xml:space="preserve"> </v>
      </c>
    </row>
    <row r="111" spans="1:30" ht="15">
      <c r="A111" s="77"/>
      <c r="B111" s="439" t="s">
        <v>250</v>
      </c>
      <c r="C111" s="439"/>
      <c r="D111" s="439"/>
      <c r="E111" s="439"/>
      <c r="F111" s="439"/>
      <c r="G111" s="439"/>
      <c r="H111" s="439"/>
      <c r="I111" s="439"/>
      <c r="J111" s="439"/>
      <c r="K111" s="439"/>
      <c r="L111" s="439"/>
      <c r="M111" s="80"/>
      <c r="P111" s="291"/>
      <c r="Q111" s="68">
        <f>F17</f>
        <v>0</v>
      </c>
      <c r="R111" s="68">
        <f t="shared" si="19"/>
        <v>5.300000000000003E-07</v>
      </c>
      <c r="S111" s="68">
        <f t="shared" si="12"/>
        <v>5.300000000000003E-07</v>
      </c>
      <c r="T111" s="339">
        <f t="shared" si="13"/>
        <v>10</v>
      </c>
      <c r="U111" s="339">
        <f t="shared" si="20"/>
        <v>54</v>
      </c>
      <c r="V111" s="68">
        <f t="shared" si="14"/>
        <v>0</v>
      </c>
      <c r="X111" s="68">
        <f>-1*($L$27*(V111*0.0000353147)*(60/$G$26))/('S1'!$G$14*($G$28/12)*$L$28)</f>
        <v>0</v>
      </c>
      <c r="Y111" s="68">
        <f>-1*'S1'!G$11</f>
        <v>-2</v>
      </c>
      <c r="AA111" s="68" t="str">
        <f t="shared" si="15"/>
        <v xml:space="preserve"> </v>
      </c>
      <c r="AB111" s="68" t="str">
        <f t="shared" si="16"/>
        <v xml:space="preserve"> </v>
      </c>
      <c r="AC111" s="68" t="str">
        <f t="shared" si="17"/>
        <v xml:space="preserve"> </v>
      </c>
      <c r="AD111" s="68" t="str">
        <f t="shared" si="18"/>
        <v xml:space="preserve"> </v>
      </c>
    </row>
    <row r="112" spans="1:30" ht="15">
      <c r="A112" s="77"/>
      <c r="B112" s="439"/>
      <c r="C112" s="439"/>
      <c r="D112" s="439"/>
      <c r="E112" s="439"/>
      <c r="F112" s="439"/>
      <c r="G112" s="439"/>
      <c r="H112" s="439"/>
      <c r="I112" s="439"/>
      <c r="J112" s="439"/>
      <c r="K112" s="439"/>
      <c r="L112" s="439"/>
      <c r="M112" s="80"/>
      <c r="P112" s="291"/>
      <c r="Q112" s="68">
        <f>G17</f>
        <v>0</v>
      </c>
      <c r="R112" s="68">
        <f t="shared" si="19"/>
        <v>5.400000000000003E-07</v>
      </c>
      <c r="S112" s="68">
        <f t="shared" si="12"/>
        <v>5.400000000000003E-07</v>
      </c>
      <c r="T112" s="339">
        <f t="shared" si="13"/>
        <v>9</v>
      </c>
      <c r="U112" s="339">
        <f t="shared" si="20"/>
        <v>55</v>
      </c>
      <c r="V112" s="68">
        <f t="shared" si="14"/>
        <v>0</v>
      </c>
      <c r="X112" s="68">
        <f>-1*($L$27*(V112*0.0000353147)*(60/$G$26))/('S1'!$G$14*($G$28/12)*$L$28)</f>
        <v>0</v>
      </c>
      <c r="Y112" s="68">
        <f>-1*'S1'!G$11</f>
        <v>-2</v>
      </c>
      <c r="AA112" s="68" t="str">
        <f t="shared" si="15"/>
        <v xml:space="preserve"> </v>
      </c>
      <c r="AB112" s="68" t="str">
        <f t="shared" si="16"/>
        <v xml:space="preserve"> </v>
      </c>
      <c r="AC112" s="68" t="str">
        <f t="shared" si="17"/>
        <v xml:space="preserve"> </v>
      </c>
      <c r="AD112" s="68" t="str">
        <f t="shared" si="18"/>
        <v xml:space="preserve"> </v>
      </c>
    </row>
    <row r="113" spans="1:30" ht="15">
      <c r="A113" s="77"/>
      <c r="B113" s="439"/>
      <c r="C113" s="439"/>
      <c r="D113" s="439"/>
      <c r="E113" s="439"/>
      <c r="F113" s="439"/>
      <c r="G113" s="439"/>
      <c r="H113" s="439"/>
      <c r="I113" s="439"/>
      <c r="J113" s="439"/>
      <c r="K113" s="439"/>
      <c r="L113" s="439"/>
      <c r="M113" s="80"/>
      <c r="P113" s="291"/>
      <c r="Q113" s="68">
        <f>H17</f>
        <v>0</v>
      </c>
      <c r="R113" s="68">
        <f t="shared" si="19"/>
        <v>5.500000000000003E-07</v>
      </c>
      <c r="S113" s="68">
        <f t="shared" si="12"/>
        <v>5.500000000000003E-07</v>
      </c>
      <c r="T113" s="339">
        <f t="shared" si="13"/>
        <v>8</v>
      </c>
      <c r="U113" s="339">
        <f t="shared" si="20"/>
        <v>56</v>
      </c>
      <c r="V113" s="68">
        <f t="shared" si="14"/>
        <v>0</v>
      </c>
      <c r="X113" s="68">
        <f>-1*($L$27*(V113*0.0000353147)*(60/$G$26))/('S1'!$G$14*($G$28/12)*$L$28)</f>
        <v>0</v>
      </c>
      <c r="Y113" s="68">
        <f>-1*'S1'!G$11</f>
        <v>-2</v>
      </c>
      <c r="AA113" s="68" t="str">
        <f t="shared" si="15"/>
        <v xml:space="preserve"> </v>
      </c>
      <c r="AB113" s="68" t="str">
        <f t="shared" si="16"/>
        <v xml:space="preserve"> </v>
      </c>
      <c r="AC113" s="68" t="str">
        <f t="shared" si="17"/>
        <v xml:space="preserve"> </v>
      </c>
      <c r="AD113" s="68" t="str">
        <f t="shared" si="18"/>
        <v xml:space="preserve"> </v>
      </c>
    </row>
    <row r="114" spans="1:30" ht="15.75" thickBot="1">
      <c r="A114" s="379"/>
      <c r="B114" s="440"/>
      <c r="C114" s="440"/>
      <c r="D114" s="440"/>
      <c r="E114" s="440"/>
      <c r="F114" s="440"/>
      <c r="G114" s="440"/>
      <c r="H114" s="440"/>
      <c r="I114" s="440"/>
      <c r="J114" s="440"/>
      <c r="K114" s="440"/>
      <c r="L114" s="440"/>
      <c r="M114" s="380"/>
      <c r="P114" s="291"/>
      <c r="Q114" s="68">
        <f>I17</f>
        <v>0</v>
      </c>
      <c r="R114" s="68">
        <f t="shared" si="19"/>
        <v>5.600000000000004E-07</v>
      </c>
      <c r="S114" s="68">
        <f t="shared" si="12"/>
        <v>5.600000000000004E-07</v>
      </c>
      <c r="T114" s="339">
        <f t="shared" si="13"/>
        <v>7</v>
      </c>
      <c r="U114" s="339">
        <f t="shared" si="20"/>
        <v>57</v>
      </c>
      <c r="V114" s="68">
        <f t="shared" si="14"/>
        <v>0</v>
      </c>
      <c r="X114" s="68">
        <f>-1*($L$27*(V114*0.0000353147)*(60/$G$26))/('S1'!$G$14*($G$28/12)*$L$28)</f>
        <v>0</v>
      </c>
      <c r="Y114" s="68">
        <f>-1*'S1'!G$11</f>
        <v>-2</v>
      </c>
      <c r="AA114" s="68" t="str">
        <f t="shared" si="15"/>
        <v xml:space="preserve"> </v>
      </c>
      <c r="AB114" s="68" t="str">
        <f t="shared" si="16"/>
        <v xml:space="preserve"> </v>
      </c>
      <c r="AC114" s="68" t="str">
        <f t="shared" si="17"/>
        <v xml:space="preserve"> </v>
      </c>
      <c r="AD114" s="68" t="str">
        <f t="shared" si="18"/>
        <v xml:space="preserve"> </v>
      </c>
    </row>
    <row r="115" spans="16:30" ht="15.75" thickTop="1">
      <c r="P115" s="291"/>
      <c r="Q115" s="68">
        <f>J17</f>
        <v>0</v>
      </c>
      <c r="R115" s="68">
        <f t="shared" si="19"/>
        <v>5.700000000000004E-07</v>
      </c>
      <c r="S115" s="68">
        <f t="shared" si="12"/>
        <v>5.700000000000004E-07</v>
      </c>
      <c r="T115" s="339">
        <f t="shared" si="13"/>
        <v>6</v>
      </c>
      <c r="U115" s="339">
        <f t="shared" si="20"/>
        <v>58</v>
      </c>
      <c r="V115" s="68">
        <f t="shared" si="14"/>
        <v>0</v>
      </c>
      <c r="X115" s="68">
        <f>-1*($L$27*(V115*0.0000353147)*(60/$G$26))/('S1'!$G$14*($G$28/12)*$L$28)</f>
        <v>0</v>
      </c>
      <c r="Y115" s="68">
        <f>-1*'S1'!G$11</f>
        <v>-2</v>
      </c>
      <c r="AA115" s="68" t="str">
        <f t="shared" si="15"/>
        <v xml:space="preserve"> </v>
      </c>
      <c r="AB115" s="68" t="str">
        <f t="shared" si="16"/>
        <v xml:space="preserve"> </v>
      </c>
      <c r="AC115" s="68" t="str">
        <f t="shared" si="17"/>
        <v xml:space="preserve"> </v>
      </c>
      <c r="AD115" s="68" t="str">
        <f t="shared" si="18"/>
        <v xml:space="preserve"> </v>
      </c>
    </row>
    <row r="116" spans="16:30" ht="15">
      <c r="P116" s="291"/>
      <c r="Q116" s="68">
        <f>K17</f>
        <v>0</v>
      </c>
      <c r="R116" s="68">
        <f t="shared" si="19"/>
        <v>5.800000000000004E-07</v>
      </c>
      <c r="S116" s="68">
        <f t="shared" si="12"/>
        <v>5.800000000000004E-07</v>
      </c>
      <c r="T116" s="339">
        <f t="shared" si="13"/>
        <v>5</v>
      </c>
      <c r="U116" s="339">
        <f t="shared" si="20"/>
        <v>59</v>
      </c>
      <c r="V116" s="68">
        <f t="shared" si="14"/>
        <v>0</v>
      </c>
      <c r="X116" s="68">
        <f>-1*($L$27*(V116*0.0000353147)*(60/$G$26))/('S1'!$G$14*($G$28/12)*$L$28)</f>
        <v>0</v>
      </c>
      <c r="Y116" s="68">
        <f>-1*'S1'!G$11</f>
        <v>-2</v>
      </c>
      <c r="AA116" s="68" t="str">
        <f t="shared" si="15"/>
        <v xml:space="preserve"> </v>
      </c>
      <c r="AB116" s="68" t="str">
        <f t="shared" si="16"/>
        <v xml:space="preserve"> </v>
      </c>
      <c r="AC116" s="68" t="str">
        <f t="shared" si="17"/>
        <v xml:space="preserve"> </v>
      </c>
      <c r="AD116" s="68" t="str">
        <f t="shared" si="18"/>
        <v xml:space="preserve"> </v>
      </c>
    </row>
    <row r="117" spans="16:30" ht="15">
      <c r="P117" s="291"/>
      <c r="Q117" s="68">
        <f>L17</f>
        <v>0</v>
      </c>
      <c r="R117" s="68">
        <f t="shared" si="19"/>
        <v>5.900000000000004E-07</v>
      </c>
      <c r="S117" s="68">
        <f t="shared" si="12"/>
        <v>5.900000000000004E-07</v>
      </c>
      <c r="T117" s="339">
        <f t="shared" si="13"/>
        <v>4</v>
      </c>
      <c r="U117" s="339">
        <f t="shared" si="20"/>
        <v>60</v>
      </c>
      <c r="V117" s="68">
        <f t="shared" si="14"/>
        <v>0</v>
      </c>
      <c r="X117" s="68">
        <f>-1*($L$27*(V117*0.0000353147)*(60/$G$26))/('S1'!$G$14*($G$28/12)*$L$28)</f>
        <v>0</v>
      </c>
      <c r="Y117" s="68">
        <f>-1*'S1'!G$11</f>
        <v>-2</v>
      </c>
      <c r="AA117" s="68" t="str">
        <f t="shared" si="15"/>
        <v xml:space="preserve"> </v>
      </c>
      <c r="AB117" s="68" t="str">
        <f t="shared" si="16"/>
        <v xml:space="preserve"> </v>
      </c>
      <c r="AC117" s="68" t="str">
        <f t="shared" si="17"/>
        <v xml:space="preserve"> </v>
      </c>
      <c r="AD117" s="68" t="str">
        <f t="shared" si="18"/>
        <v xml:space="preserve"> </v>
      </c>
    </row>
    <row r="119" spans="17:29" ht="15">
      <c r="Q119" s="339">
        <f>IF(ISBLANK(C12),0,1)</f>
        <v>1</v>
      </c>
      <c r="R119" s="339">
        <f aca="true" t="shared" si="21" ref="R119:Z124">IF(ISBLANK(D12),0,1)</f>
        <v>1</v>
      </c>
      <c r="S119" s="339">
        <f t="shared" si="21"/>
        <v>1</v>
      </c>
      <c r="T119" s="339">
        <f t="shared" si="21"/>
        <v>0</v>
      </c>
      <c r="U119" s="339">
        <f t="shared" si="21"/>
        <v>0</v>
      </c>
      <c r="V119" s="339">
        <f t="shared" si="21"/>
        <v>0</v>
      </c>
      <c r="W119" s="339">
        <f t="shared" si="21"/>
        <v>0</v>
      </c>
      <c r="X119" s="339">
        <f t="shared" si="21"/>
        <v>0</v>
      </c>
      <c r="Y119" s="339">
        <f t="shared" si="21"/>
        <v>0</v>
      </c>
      <c r="Z119" s="339">
        <f t="shared" si="21"/>
        <v>0</v>
      </c>
      <c r="AA119" s="291"/>
      <c r="AB119" s="291"/>
      <c r="AC119" s="291"/>
    </row>
    <row r="120" spans="17:29" ht="15">
      <c r="Q120" s="339">
        <f aca="true" t="shared" si="22" ref="Q120:Q124">IF(ISBLANK(C13),0,1)</f>
        <v>0</v>
      </c>
      <c r="R120" s="339">
        <f t="shared" si="21"/>
        <v>0</v>
      </c>
      <c r="S120" s="339">
        <f t="shared" si="21"/>
        <v>0</v>
      </c>
      <c r="T120" s="339">
        <f t="shared" si="21"/>
        <v>0</v>
      </c>
      <c r="U120" s="339">
        <f t="shared" si="21"/>
        <v>0</v>
      </c>
      <c r="V120" s="339">
        <f t="shared" si="21"/>
        <v>0</v>
      </c>
      <c r="W120" s="339">
        <f t="shared" si="21"/>
        <v>0</v>
      </c>
      <c r="X120" s="339">
        <f t="shared" si="21"/>
        <v>0</v>
      </c>
      <c r="Y120" s="339">
        <f t="shared" si="21"/>
        <v>0</v>
      </c>
      <c r="Z120" s="339">
        <f t="shared" si="21"/>
        <v>0</v>
      </c>
      <c r="AA120" s="291"/>
      <c r="AB120" s="291"/>
      <c r="AC120" s="291"/>
    </row>
    <row r="121" spans="17:29" ht="15">
      <c r="Q121" s="339">
        <f t="shared" si="22"/>
        <v>0</v>
      </c>
      <c r="R121" s="339">
        <f t="shared" si="21"/>
        <v>0</v>
      </c>
      <c r="S121" s="339">
        <f t="shared" si="21"/>
        <v>0</v>
      </c>
      <c r="T121" s="339">
        <f t="shared" si="21"/>
        <v>0</v>
      </c>
      <c r="U121" s="339">
        <f t="shared" si="21"/>
        <v>0</v>
      </c>
      <c r="V121" s="339">
        <f t="shared" si="21"/>
        <v>0</v>
      </c>
      <c r="W121" s="339">
        <f t="shared" si="21"/>
        <v>0</v>
      </c>
      <c r="X121" s="339">
        <f t="shared" si="21"/>
        <v>0</v>
      </c>
      <c r="Y121" s="339">
        <f t="shared" si="21"/>
        <v>0</v>
      </c>
      <c r="Z121" s="339">
        <f t="shared" si="21"/>
        <v>0</v>
      </c>
      <c r="AA121" s="291"/>
      <c r="AB121" s="291"/>
      <c r="AC121" s="291"/>
    </row>
    <row r="122" spans="17:29" ht="15">
      <c r="Q122" s="339">
        <f t="shared" si="22"/>
        <v>0</v>
      </c>
      <c r="R122" s="339">
        <f t="shared" si="21"/>
        <v>0</v>
      </c>
      <c r="S122" s="339">
        <f t="shared" si="21"/>
        <v>0</v>
      </c>
      <c r="T122" s="339">
        <f t="shared" si="21"/>
        <v>0</v>
      </c>
      <c r="U122" s="339">
        <f t="shared" si="21"/>
        <v>0</v>
      </c>
      <c r="V122" s="339">
        <f t="shared" si="21"/>
        <v>0</v>
      </c>
      <c r="W122" s="339">
        <f t="shared" si="21"/>
        <v>0</v>
      </c>
      <c r="X122" s="339">
        <f t="shared" si="21"/>
        <v>0</v>
      </c>
      <c r="Y122" s="339">
        <f t="shared" si="21"/>
        <v>0</v>
      </c>
      <c r="Z122" s="339">
        <f t="shared" si="21"/>
        <v>0</v>
      </c>
      <c r="AA122" s="291"/>
      <c r="AB122" s="291"/>
      <c r="AC122" s="291"/>
    </row>
    <row r="123" spans="17:29" ht="15">
      <c r="Q123" s="339">
        <f t="shared" si="22"/>
        <v>0</v>
      </c>
      <c r="R123" s="339">
        <f t="shared" si="21"/>
        <v>0</v>
      </c>
      <c r="S123" s="339">
        <f t="shared" si="21"/>
        <v>0</v>
      </c>
      <c r="T123" s="339">
        <f t="shared" si="21"/>
        <v>0</v>
      </c>
      <c r="U123" s="339">
        <f t="shared" si="21"/>
        <v>0</v>
      </c>
      <c r="V123" s="339">
        <f t="shared" si="21"/>
        <v>0</v>
      </c>
      <c r="W123" s="339">
        <f t="shared" si="21"/>
        <v>0</v>
      </c>
      <c r="X123" s="339">
        <f t="shared" si="21"/>
        <v>0</v>
      </c>
      <c r="Y123" s="339">
        <f t="shared" si="21"/>
        <v>0</v>
      </c>
      <c r="Z123" s="339">
        <f t="shared" si="21"/>
        <v>0</v>
      </c>
      <c r="AA123" s="291"/>
      <c r="AB123" s="291"/>
      <c r="AC123" s="291"/>
    </row>
    <row r="124" spans="17:29" ht="15">
      <c r="Q124" s="339">
        <f t="shared" si="22"/>
        <v>0</v>
      </c>
      <c r="R124" s="339">
        <f t="shared" si="21"/>
        <v>0</v>
      </c>
      <c r="S124" s="339">
        <f t="shared" si="21"/>
        <v>0</v>
      </c>
      <c r="T124" s="339">
        <f t="shared" si="21"/>
        <v>0</v>
      </c>
      <c r="U124" s="339">
        <f t="shared" si="21"/>
        <v>0</v>
      </c>
      <c r="V124" s="339">
        <f t="shared" si="21"/>
        <v>0</v>
      </c>
      <c r="W124" s="339">
        <f t="shared" si="21"/>
        <v>0</v>
      </c>
      <c r="X124" s="339">
        <f t="shared" si="21"/>
        <v>0</v>
      </c>
      <c r="Y124" s="339">
        <f t="shared" si="21"/>
        <v>0</v>
      </c>
      <c r="Z124" s="339">
        <f t="shared" si="21"/>
        <v>0</v>
      </c>
      <c r="AA124" s="291"/>
      <c r="AB124" s="291"/>
      <c r="AC124" s="291"/>
    </row>
    <row r="125" spans="17:29" ht="15">
      <c r="Q125" s="291"/>
      <c r="R125" s="291"/>
      <c r="S125" s="291"/>
      <c r="T125" s="291"/>
      <c r="U125" s="291"/>
      <c r="V125" s="291"/>
      <c r="W125" s="291"/>
      <c r="X125" s="291"/>
      <c r="Y125" s="291"/>
      <c r="Z125" s="291"/>
      <c r="AA125" s="291"/>
      <c r="AB125" s="291"/>
      <c r="AC125" s="291"/>
    </row>
    <row r="126" spans="17:29" ht="15.75">
      <c r="Q126" s="339">
        <f>SUM(Q119:Z124)</f>
        <v>3</v>
      </c>
      <c r="R126" s="339">
        <f>Q126-(ROUNDDOWN(Q126/4,0)+1)</f>
        <v>2</v>
      </c>
      <c r="S126" s="348">
        <f>ROUND(100*AVERAGE(R127:R186)/AVERAGE(Q127:Q186),0)</f>
        <v>88</v>
      </c>
      <c r="T126" s="291"/>
      <c r="U126" s="291"/>
      <c r="V126" s="411">
        <f>ROUND((T127/U127)*100,0)</f>
        <v>82</v>
      </c>
      <c r="W126" s="291"/>
      <c r="X126" s="291"/>
      <c r="Y126" s="291"/>
      <c r="Z126" s="291"/>
      <c r="AA126" s="291"/>
      <c r="AB126" s="291"/>
      <c r="AC126" s="291"/>
    </row>
    <row r="127" spans="17:29" ht="15">
      <c r="Q127" s="344">
        <f>IF(U58&lt;=Q$126,V58,"")</f>
        <v>12</v>
      </c>
      <c r="R127" s="87" t="str">
        <f>IF(AND(U58&lt;=Q$126,U58&gt;=R$126),V58,"")</f>
        <v/>
      </c>
      <c r="S127" s="291"/>
      <c r="T127" s="291">
        <f>AVERAGEIF(X58:X117,"&lt;0")</f>
        <v>-1.63860208</v>
      </c>
      <c r="U127" s="291">
        <f>Y58</f>
        <v>-2</v>
      </c>
      <c r="V127" s="291"/>
      <c r="W127" s="291"/>
      <c r="X127" s="291"/>
      <c r="Y127" s="291"/>
      <c r="Z127" s="291"/>
      <c r="AA127" s="291"/>
      <c r="AB127" s="291"/>
      <c r="AC127" s="291"/>
    </row>
    <row r="128" spans="17:29" ht="15">
      <c r="Q128" s="345">
        <f aca="true" t="shared" si="23" ref="Q128:Q186">IF(U59&lt;=Q$126,V59,"")</f>
        <v>10</v>
      </c>
      <c r="R128" s="346">
        <f aca="true" t="shared" si="24" ref="R128:R186">IF(AND(U59&lt;=Q$126,U59&gt;=R$126),V59,"")</f>
        <v>10</v>
      </c>
      <c r="S128" s="291"/>
      <c r="T128" s="291"/>
      <c r="U128" s="291"/>
      <c r="V128" s="291"/>
      <c r="W128" s="291"/>
      <c r="X128" s="291"/>
      <c r="Y128" s="291"/>
      <c r="Z128" s="291"/>
      <c r="AA128" s="291"/>
      <c r="AB128" s="291"/>
      <c r="AC128" s="291"/>
    </row>
    <row r="129" spans="17:29" ht="15">
      <c r="Q129" s="345">
        <f t="shared" si="23"/>
        <v>7</v>
      </c>
      <c r="R129" s="346">
        <f t="shared" si="24"/>
        <v>7</v>
      </c>
      <c r="S129" s="291"/>
      <c r="T129" s="291"/>
      <c r="U129" s="291"/>
      <c r="V129" s="291"/>
      <c r="W129" s="291"/>
      <c r="X129" s="291"/>
      <c r="Y129" s="291"/>
      <c r="Z129" s="291"/>
      <c r="AA129" s="291"/>
      <c r="AB129" s="291"/>
      <c r="AC129" s="291"/>
    </row>
    <row r="130" spans="17:29" ht="15">
      <c r="Q130" s="345" t="str">
        <f t="shared" si="23"/>
        <v/>
      </c>
      <c r="R130" s="346" t="str">
        <f t="shared" si="24"/>
        <v/>
      </c>
      <c r="S130" s="291"/>
      <c r="T130" s="291"/>
      <c r="U130" s="291"/>
      <c r="V130" s="291"/>
      <c r="W130" s="291"/>
      <c r="X130" s="291"/>
      <c r="Y130" s="291"/>
      <c r="Z130" s="291"/>
      <c r="AA130" s="291"/>
      <c r="AB130" s="291"/>
      <c r="AC130" s="291"/>
    </row>
    <row r="131" spans="17:29" ht="15">
      <c r="Q131" s="345" t="str">
        <f t="shared" si="23"/>
        <v/>
      </c>
      <c r="R131" s="346" t="str">
        <f t="shared" si="24"/>
        <v/>
      </c>
      <c r="S131" s="291"/>
      <c r="T131" s="291"/>
      <c r="U131" s="291"/>
      <c r="V131" s="291"/>
      <c r="W131" s="291"/>
      <c r="X131" s="291"/>
      <c r="Y131" s="291"/>
      <c r="Z131" s="291"/>
      <c r="AA131" s="291"/>
      <c r="AB131" s="291"/>
      <c r="AC131" s="291"/>
    </row>
    <row r="132" spans="17:29" ht="15">
      <c r="Q132" s="345" t="str">
        <f t="shared" si="23"/>
        <v/>
      </c>
      <c r="R132" s="346" t="str">
        <f t="shared" si="24"/>
        <v/>
      </c>
      <c r="S132" s="291"/>
      <c r="T132" s="291"/>
      <c r="U132" s="291"/>
      <c r="V132" s="291"/>
      <c r="W132" s="291"/>
      <c r="X132" s="291"/>
      <c r="Y132" s="291"/>
      <c r="Z132" s="291"/>
      <c r="AA132" s="291"/>
      <c r="AB132" s="291"/>
      <c r="AC132" s="291"/>
    </row>
    <row r="133" spans="17:18" ht="15">
      <c r="Q133" s="345" t="str">
        <f t="shared" si="23"/>
        <v/>
      </c>
      <c r="R133" s="96" t="str">
        <f t="shared" si="24"/>
        <v/>
      </c>
    </row>
    <row r="134" spans="17:18" ht="15">
      <c r="Q134" s="345" t="str">
        <f t="shared" si="23"/>
        <v/>
      </c>
      <c r="R134" s="96" t="str">
        <f t="shared" si="24"/>
        <v/>
      </c>
    </row>
    <row r="135" spans="17:18" ht="15">
      <c r="Q135" s="345" t="str">
        <f t="shared" si="23"/>
        <v/>
      </c>
      <c r="R135" s="96" t="str">
        <f t="shared" si="24"/>
        <v/>
      </c>
    </row>
    <row r="136" spans="17:18" ht="15">
      <c r="Q136" s="345" t="str">
        <f t="shared" si="23"/>
        <v/>
      </c>
      <c r="R136" s="96" t="str">
        <f t="shared" si="24"/>
        <v/>
      </c>
    </row>
    <row r="137" spans="17:18" ht="15">
      <c r="Q137" s="345" t="str">
        <f t="shared" si="23"/>
        <v/>
      </c>
      <c r="R137" s="96" t="str">
        <f t="shared" si="24"/>
        <v/>
      </c>
    </row>
    <row r="138" spans="17:18" ht="15">
      <c r="Q138" s="345" t="str">
        <f t="shared" si="23"/>
        <v/>
      </c>
      <c r="R138" s="96" t="str">
        <f t="shared" si="24"/>
        <v/>
      </c>
    </row>
    <row r="139" spans="17:18" ht="15">
      <c r="Q139" s="345" t="str">
        <f t="shared" si="23"/>
        <v/>
      </c>
      <c r="R139" s="96" t="str">
        <f t="shared" si="24"/>
        <v/>
      </c>
    </row>
    <row r="140" spans="17:18" ht="15">
      <c r="Q140" s="345" t="str">
        <f t="shared" si="23"/>
        <v/>
      </c>
      <c r="R140" s="96" t="str">
        <f t="shared" si="24"/>
        <v/>
      </c>
    </row>
    <row r="141" spans="17:18" ht="15">
      <c r="Q141" s="345" t="str">
        <f t="shared" si="23"/>
        <v/>
      </c>
      <c r="R141" s="96" t="str">
        <f t="shared" si="24"/>
        <v/>
      </c>
    </row>
    <row r="142" spans="17:18" ht="15">
      <c r="Q142" s="345" t="str">
        <f t="shared" si="23"/>
        <v/>
      </c>
      <c r="R142" s="96" t="str">
        <f t="shared" si="24"/>
        <v/>
      </c>
    </row>
    <row r="143" spans="17:18" ht="15">
      <c r="Q143" s="345" t="str">
        <f t="shared" si="23"/>
        <v/>
      </c>
      <c r="R143" s="96" t="str">
        <f t="shared" si="24"/>
        <v/>
      </c>
    </row>
    <row r="144" spans="17:18" ht="15">
      <c r="Q144" s="345" t="str">
        <f t="shared" si="23"/>
        <v/>
      </c>
      <c r="R144" s="96" t="str">
        <f t="shared" si="24"/>
        <v/>
      </c>
    </row>
    <row r="145" spans="17:18" ht="15">
      <c r="Q145" s="345" t="str">
        <f t="shared" si="23"/>
        <v/>
      </c>
      <c r="R145" s="96" t="str">
        <f t="shared" si="24"/>
        <v/>
      </c>
    </row>
    <row r="146" spans="17:18" ht="15">
      <c r="Q146" s="345" t="str">
        <f t="shared" si="23"/>
        <v/>
      </c>
      <c r="R146" s="96" t="str">
        <f t="shared" si="24"/>
        <v/>
      </c>
    </row>
    <row r="147" spans="17:18" ht="15">
      <c r="Q147" s="345" t="str">
        <f t="shared" si="23"/>
        <v/>
      </c>
      <c r="R147" s="96" t="str">
        <f t="shared" si="24"/>
        <v/>
      </c>
    </row>
    <row r="148" spans="17:18" ht="15">
      <c r="Q148" s="345" t="str">
        <f t="shared" si="23"/>
        <v/>
      </c>
      <c r="R148" s="96" t="str">
        <f t="shared" si="24"/>
        <v/>
      </c>
    </row>
    <row r="149" spans="17:18" ht="15">
      <c r="Q149" s="345" t="str">
        <f t="shared" si="23"/>
        <v/>
      </c>
      <c r="R149" s="96" t="str">
        <f t="shared" si="24"/>
        <v/>
      </c>
    </row>
    <row r="150" spans="17:18" ht="15">
      <c r="Q150" s="345" t="str">
        <f t="shared" si="23"/>
        <v/>
      </c>
      <c r="R150" s="96" t="str">
        <f t="shared" si="24"/>
        <v/>
      </c>
    </row>
    <row r="151" spans="17:18" ht="15">
      <c r="Q151" s="345" t="str">
        <f t="shared" si="23"/>
        <v/>
      </c>
      <c r="R151" s="96" t="str">
        <f t="shared" si="24"/>
        <v/>
      </c>
    </row>
    <row r="152" spans="17:18" ht="15">
      <c r="Q152" s="345" t="str">
        <f t="shared" si="23"/>
        <v/>
      </c>
      <c r="R152" s="96" t="str">
        <f t="shared" si="24"/>
        <v/>
      </c>
    </row>
    <row r="153" spans="17:18" ht="15">
      <c r="Q153" s="345" t="str">
        <f t="shared" si="23"/>
        <v/>
      </c>
      <c r="R153" s="96" t="str">
        <f t="shared" si="24"/>
        <v/>
      </c>
    </row>
    <row r="154" spans="17:18" ht="15">
      <c r="Q154" s="345" t="str">
        <f t="shared" si="23"/>
        <v/>
      </c>
      <c r="R154" s="96" t="str">
        <f t="shared" si="24"/>
        <v/>
      </c>
    </row>
    <row r="155" spans="17:18" ht="15">
      <c r="Q155" s="345" t="str">
        <f t="shared" si="23"/>
        <v/>
      </c>
      <c r="R155" s="96" t="str">
        <f t="shared" si="24"/>
        <v/>
      </c>
    </row>
    <row r="156" spans="17:18" ht="15">
      <c r="Q156" s="345" t="str">
        <f t="shared" si="23"/>
        <v/>
      </c>
      <c r="R156" s="96" t="str">
        <f t="shared" si="24"/>
        <v/>
      </c>
    </row>
    <row r="157" spans="17:18" ht="15">
      <c r="Q157" s="345" t="str">
        <f t="shared" si="23"/>
        <v/>
      </c>
      <c r="R157" s="96" t="str">
        <f t="shared" si="24"/>
        <v/>
      </c>
    </row>
    <row r="158" spans="17:18" ht="15">
      <c r="Q158" s="345" t="str">
        <f t="shared" si="23"/>
        <v/>
      </c>
      <c r="R158" s="96" t="str">
        <f t="shared" si="24"/>
        <v/>
      </c>
    </row>
    <row r="159" spans="17:18" ht="15">
      <c r="Q159" s="345" t="str">
        <f t="shared" si="23"/>
        <v/>
      </c>
      <c r="R159" s="96" t="str">
        <f t="shared" si="24"/>
        <v/>
      </c>
    </row>
    <row r="160" spans="17:18" ht="15">
      <c r="Q160" s="345" t="str">
        <f t="shared" si="23"/>
        <v/>
      </c>
      <c r="R160" s="96" t="str">
        <f t="shared" si="24"/>
        <v/>
      </c>
    </row>
    <row r="161" spans="17:18" ht="15">
      <c r="Q161" s="345" t="str">
        <f t="shared" si="23"/>
        <v/>
      </c>
      <c r="R161" s="96" t="str">
        <f t="shared" si="24"/>
        <v/>
      </c>
    </row>
    <row r="162" spans="17:18" ht="15">
      <c r="Q162" s="345" t="str">
        <f t="shared" si="23"/>
        <v/>
      </c>
      <c r="R162" s="96" t="str">
        <f t="shared" si="24"/>
        <v/>
      </c>
    </row>
    <row r="163" spans="17:18" ht="15">
      <c r="Q163" s="345" t="str">
        <f t="shared" si="23"/>
        <v/>
      </c>
      <c r="R163" s="96" t="str">
        <f t="shared" si="24"/>
        <v/>
      </c>
    </row>
    <row r="164" spans="17:18" ht="15">
      <c r="Q164" s="345" t="str">
        <f t="shared" si="23"/>
        <v/>
      </c>
      <c r="R164" s="96" t="str">
        <f t="shared" si="24"/>
        <v/>
      </c>
    </row>
    <row r="165" spans="17:18" ht="15">
      <c r="Q165" s="345" t="str">
        <f t="shared" si="23"/>
        <v/>
      </c>
      <c r="R165" s="96" t="str">
        <f t="shared" si="24"/>
        <v/>
      </c>
    </row>
    <row r="166" spans="17:18" ht="15">
      <c r="Q166" s="345" t="str">
        <f t="shared" si="23"/>
        <v/>
      </c>
      <c r="R166" s="96" t="str">
        <f t="shared" si="24"/>
        <v/>
      </c>
    </row>
    <row r="167" spans="17:18" ht="15">
      <c r="Q167" s="345" t="str">
        <f t="shared" si="23"/>
        <v/>
      </c>
      <c r="R167" s="96" t="str">
        <f t="shared" si="24"/>
        <v/>
      </c>
    </row>
    <row r="168" spans="17:18" ht="15">
      <c r="Q168" s="345" t="str">
        <f t="shared" si="23"/>
        <v/>
      </c>
      <c r="R168" s="96" t="str">
        <f t="shared" si="24"/>
        <v/>
      </c>
    </row>
    <row r="169" spans="17:18" ht="15">
      <c r="Q169" s="345" t="str">
        <f t="shared" si="23"/>
        <v/>
      </c>
      <c r="R169" s="96" t="str">
        <f t="shared" si="24"/>
        <v/>
      </c>
    </row>
    <row r="170" spans="17:18" ht="15">
      <c r="Q170" s="345" t="str">
        <f t="shared" si="23"/>
        <v/>
      </c>
      <c r="R170" s="96" t="str">
        <f t="shared" si="24"/>
        <v/>
      </c>
    </row>
    <row r="171" spans="17:18" ht="15">
      <c r="Q171" s="345" t="str">
        <f t="shared" si="23"/>
        <v/>
      </c>
      <c r="R171" s="96" t="str">
        <f t="shared" si="24"/>
        <v/>
      </c>
    </row>
    <row r="172" spans="17:18" ht="15">
      <c r="Q172" s="345" t="str">
        <f t="shared" si="23"/>
        <v/>
      </c>
      <c r="R172" s="96" t="str">
        <f t="shared" si="24"/>
        <v/>
      </c>
    </row>
    <row r="173" spans="17:18" ht="15">
      <c r="Q173" s="345" t="str">
        <f t="shared" si="23"/>
        <v/>
      </c>
      <c r="R173" s="96" t="str">
        <f t="shared" si="24"/>
        <v/>
      </c>
    </row>
    <row r="174" spans="17:18" ht="15">
      <c r="Q174" s="345" t="str">
        <f t="shared" si="23"/>
        <v/>
      </c>
      <c r="R174" s="96" t="str">
        <f t="shared" si="24"/>
        <v/>
      </c>
    </row>
    <row r="175" spans="17:18" ht="15">
      <c r="Q175" s="345" t="str">
        <f t="shared" si="23"/>
        <v/>
      </c>
      <c r="R175" s="96" t="str">
        <f t="shared" si="24"/>
        <v/>
      </c>
    </row>
    <row r="176" spans="17:18" ht="15">
      <c r="Q176" s="345" t="str">
        <f t="shared" si="23"/>
        <v/>
      </c>
      <c r="R176" s="96" t="str">
        <f t="shared" si="24"/>
        <v/>
      </c>
    </row>
    <row r="177" spans="17:18" ht="15">
      <c r="Q177" s="345" t="str">
        <f t="shared" si="23"/>
        <v/>
      </c>
      <c r="R177" s="96" t="str">
        <f t="shared" si="24"/>
        <v/>
      </c>
    </row>
    <row r="178" spans="17:18" ht="15">
      <c r="Q178" s="345" t="str">
        <f t="shared" si="23"/>
        <v/>
      </c>
      <c r="R178" s="96" t="str">
        <f t="shared" si="24"/>
        <v/>
      </c>
    </row>
    <row r="179" spans="17:18" ht="15">
      <c r="Q179" s="345" t="str">
        <f t="shared" si="23"/>
        <v/>
      </c>
      <c r="R179" s="96" t="str">
        <f t="shared" si="24"/>
        <v/>
      </c>
    </row>
    <row r="180" spans="17:18" ht="15">
      <c r="Q180" s="345" t="str">
        <f t="shared" si="23"/>
        <v/>
      </c>
      <c r="R180" s="96" t="str">
        <f t="shared" si="24"/>
        <v/>
      </c>
    </row>
    <row r="181" spans="17:18" ht="15">
      <c r="Q181" s="345" t="str">
        <f t="shared" si="23"/>
        <v/>
      </c>
      <c r="R181" s="96" t="str">
        <f t="shared" si="24"/>
        <v/>
      </c>
    </row>
    <row r="182" spans="17:18" ht="15">
      <c r="Q182" s="345" t="str">
        <f t="shared" si="23"/>
        <v/>
      </c>
      <c r="R182" s="96" t="str">
        <f t="shared" si="24"/>
        <v/>
      </c>
    </row>
    <row r="183" spans="17:18" ht="15">
      <c r="Q183" s="345" t="str">
        <f t="shared" si="23"/>
        <v/>
      </c>
      <c r="R183" s="96" t="str">
        <f t="shared" si="24"/>
        <v/>
      </c>
    </row>
    <row r="184" spans="17:18" ht="15">
      <c r="Q184" s="345" t="str">
        <f t="shared" si="23"/>
        <v/>
      </c>
      <c r="R184" s="96" t="str">
        <f t="shared" si="24"/>
        <v/>
      </c>
    </row>
    <row r="185" spans="17:18" ht="15">
      <c r="Q185" s="345" t="str">
        <f t="shared" si="23"/>
        <v/>
      </c>
      <c r="R185" s="96" t="str">
        <f t="shared" si="24"/>
        <v/>
      </c>
    </row>
    <row r="186" spans="17:18" ht="15">
      <c r="Q186" s="347" t="str">
        <f t="shared" si="23"/>
        <v/>
      </c>
      <c r="R186" s="105" t="str">
        <f t="shared" si="24"/>
        <v/>
      </c>
    </row>
    <row r="187" ht="15">
      <c r="Q187" s="291"/>
    </row>
    <row r="188" ht="15">
      <c r="Q188" s="291"/>
    </row>
    <row r="189" ht="15">
      <c r="Q189" s="291"/>
    </row>
    <row r="190" ht="15">
      <c r="Q190" s="291"/>
    </row>
    <row r="191" ht="15">
      <c r="Q191" s="291"/>
    </row>
    <row r="192" ht="15">
      <c r="Q192" s="291"/>
    </row>
    <row r="193" ht="15">
      <c r="Q193" s="291"/>
    </row>
    <row r="194" ht="15">
      <c r="Q194" s="291"/>
    </row>
    <row r="195" ht="15">
      <c r="Q195" s="291"/>
    </row>
    <row r="196" ht="15">
      <c r="Q196" s="291"/>
    </row>
    <row r="197" ht="15">
      <c r="Q197" s="291"/>
    </row>
    <row r="198" ht="15">
      <c r="Q198" s="291"/>
    </row>
    <row r="199" ht="15">
      <c r="Q199" s="291"/>
    </row>
    <row r="200" ht="15">
      <c r="Q200" s="291"/>
    </row>
    <row r="201" ht="15">
      <c r="Q201" s="291"/>
    </row>
    <row r="202" ht="15">
      <c r="Q202" s="291"/>
    </row>
    <row r="203" ht="15">
      <c r="Q203" s="291"/>
    </row>
    <row r="204" ht="15">
      <c r="Q204" s="291"/>
    </row>
    <row r="205" ht="15">
      <c r="Q205" s="291"/>
    </row>
    <row r="206" ht="15">
      <c r="Q206" s="291"/>
    </row>
    <row r="207" ht="15">
      <c r="Q207" s="291"/>
    </row>
    <row r="208" ht="15">
      <c r="Q208" s="291"/>
    </row>
    <row r="209" ht="15">
      <c r="Q209" s="291"/>
    </row>
    <row r="210" ht="15">
      <c r="Q210" s="291"/>
    </row>
    <row r="211" ht="15">
      <c r="Q211" s="291"/>
    </row>
    <row r="212" ht="15">
      <c r="Q212" s="291"/>
    </row>
    <row r="213" ht="15">
      <c r="Q213" s="291"/>
    </row>
    <row r="214" ht="15">
      <c r="Q214" s="291"/>
    </row>
    <row r="215" ht="15">
      <c r="Q215" s="291"/>
    </row>
    <row r="216" ht="15">
      <c r="Q216" s="291"/>
    </row>
    <row r="217" ht="15">
      <c r="Q217" s="291"/>
    </row>
    <row r="218" ht="15">
      <c r="Q218" s="291"/>
    </row>
    <row r="219" ht="15">
      <c r="Q219" s="291"/>
    </row>
    <row r="220" ht="15">
      <c r="Q220" s="291"/>
    </row>
    <row r="221" ht="15">
      <c r="Q221" s="291"/>
    </row>
    <row r="222" ht="15">
      <c r="Q222" s="291"/>
    </row>
    <row r="223" ht="15">
      <c r="Q223" s="291"/>
    </row>
    <row r="224" ht="15">
      <c r="Q224" s="291"/>
    </row>
    <row r="225" ht="15">
      <c r="Q225" s="291"/>
    </row>
    <row r="226" ht="15">
      <c r="Q226" s="291"/>
    </row>
    <row r="227" ht="15">
      <c r="Q227" s="291"/>
    </row>
    <row r="228" ht="15">
      <c r="Q228" s="291"/>
    </row>
    <row r="229" ht="15">
      <c r="Q229" s="291"/>
    </row>
    <row r="230" ht="15">
      <c r="Q230" s="291"/>
    </row>
    <row r="231" ht="15">
      <c r="Q231" s="291"/>
    </row>
    <row r="232" ht="15">
      <c r="Q232" s="291"/>
    </row>
    <row r="233" ht="15">
      <c r="Q233" s="291"/>
    </row>
    <row r="234" ht="15">
      <c r="Q234" s="291"/>
    </row>
    <row r="235" ht="15">
      <c r="Q235" s="291"/>
    </row>
    <row r="236" ht="15">
      <c r="Q236" s="291"/>
    </row>
    <row r="237" ht="15">
      <c r="Q237" s="291"/>
    </row>
    <row r="238" ht="15">
      <c r="Q238" s="291"/>
    </row>
    <row r="239" ht="15">
      <c r="Q239" s="291"/>
    </row>
    <row r="240" ht="15">
      <c r="Q240" s="291"/>
    </row>
    <row r="241" ht="15">
      <c r="Q241" s="291"/>
    </row>
    <row r="242" ht="15">
      <c r="Q242" s="291"/>
    </row>
    <row r="243" ht="15">
      <c r="Q243" s="291"/>
    </row>
    <row r="244" ht="15">
      <c r="Q244" s="291"/>
    </row>
    <row r="245" ht="15">
      <c r="Q245" s="291"/>
    </row>
    <row r="246" ht="15">
      <c r="Q246" s="291"/>
    </row>
    <row r="247" ht="15">
      <c r="Q247" s="291"/>
    </row>
    <row r="248" ht="15">
      <c r="Q248" s="291"/>
    </row>
    <row r="249" ht="15">
      <c r="Q249" s="291"/>
    </row>
    <row r="250" ht="15">
      <c r="Q250" s="291"/>
    </row>
    <row r="251" ht="15">
      <c r="Q251" s="291"/>
    </row>
    <row r="252" ht="15">
      <c r="Q252" s="291"/>
    </row>
    <row r="253" ht="15">
      <c r="Q253" s="291"/>
    </row>
    <row r="254" ht="15">
      <c r="Q254" s="291"/>
    </row>
    <row r="255" ht="15">
      <c r="Q255" s="291"/>
    </row>
    <row r="256" ht="15">
      <c r="Q256" s="291"/>
    </row>
    <row r="257" ht="15">
      <c r="Q257" s="291"/>
    </row>
    <row r="258" ht="15">
      <c r="Q258" s="291"/>
    </row>
    <row r="259" ht="15">
      <c r="Q259" s="291"/>
    </row>
    <row r="260" ht="15">
      <c r="Q260" s="291"/>
    </row>
    <row r="261" ht="15">
      <c r="Q261" s="291"/>
    </row>
    <row r="262" ht="15">
      <c r="Q262" s="291"/>
    </row>
    <row r="263" ht="15">
      <c r="Q263" s="291"/>
    </row>
    <row r="264" ht="15">
      <c r="Q264" s="291"/>
    </row>
    <row r="265" ht="15">
      <c r="Q265" s="291"/>
    </row>
    <row r="266" ht="15">
      <c r="Q266" s="291"/>
    </row>
    <row r="267" ht="15">
      <c r="Q267" s="291"/>
    </row>
    <row r="268" ht="15">
      <c r="Q268" s="291"/>
    </row>
    <row r="269" ht="15">
      <c r="Q269" s="291"/>
    </row>
    <row r="270" ht="15">
      <c r="Q270" s="291"/>
    </row>
    <row r="271" ht="15">
      <c r="Q271" s="291"/>
    </row>
    <row r="272" ht="15">
      <c r="Q272" s="291"/>
    </row>
    <row r="273" ht="15">
      <c r="Q273" s="291"/>
    </row>
    <row r="274" ht="15">
      <c r="Q274" s="291"/>
    </row>
    <row r="275" ht="15">
      <c r="Q275" s="291"/>
    </row>
    <row r="276" ht="15">
      <c r="Q276" s="291"/>
    </row>
    <row r="277" ht="15">
      <c r="Q277" s="291"/>
    </row>
    <row r="278" ht="15">
      <c r="Q278" s="291"/>
    </row>
    <row r="279" ht="15">
      <c r="Q279" s="291"/>
    </row>
    <row r="280" ht="15">
      <c r="Q280" s="291"/>
    </row>
    <row r="281" ht="15">
      <c r="Q281" s="291"/>
    </row>
    <row r="282" ht="15">
      <c r="Q282" s="291"/>
    </row>
    <row r="283" ht="15">
      <c r="Q283" s="291"/>
    </row>
    <row r="284" ht="15">
      <c r="Q284" s="291"/>
    </row>
    <row r="285" ht="15">
      <c r="Q285" s="291"/>
    </row>
    <row r="286" ht="15">
      <c r="Q286" s="291"/>
    </row>
    <row r="287" ht="15">
      <c r="Q287" s="291"/>
    </row>
    <row r="288" ht="15">
      <c r="Q288" s="291"/>
    </row>
    <row r="289" ht="15">
      <c r="Q289" s="291"/>
    </row>
    <row r="290" ht="15">
      <c r="Q290" s="291"/>
    </row>
    <row r="291" ht="15">
      <c r="Q291" s="291"/>
    </row>
    <row r="292" ht="15">
      <c r="Q292" s="291"/>
    </row>
    <row r="293" ht="15">
      <c r="Q293" s="291"/>
    </row>
    <row r="294" ht="15">
      <c r="Q294" s="291"/>
    </row>
    <row r="295" ht="15">
      <c r="Q295" s="291"/>
    </row>
    <row r="296" ht="15">
      <c r="Q296" s="291"/>
    </row>
    <row r="297" ht="15">
      <c r="Q297" s="291"/>
    </row>
    <row r="298" ht="15">
      <c r="Q298" s="291"/>
    </row>
    <row r="299" ht="15">
      <c r="Q299" s="291"/>
    </row>
    <row r="300" ht="15">
      <c r="Q300" s="291"/>
    </row>
    <row r="301" ht="15">
      <c r="Q301" s="291"/>
    </row>
    <row r="302" ht="15">
      <c r="Q302" s="291"/>
    </row>
    <row r="303" ht="15">
      <c r="Q303" s="291"/>
    </row>
    <row r="304" ht="15">
      <c r="Q304" s="291"/>
    </row>
    <row r="305" ht="15">
      <c r="Q305" s="291"/>
    </row>
    <row r="306" ht="15">
      <c r="Q306" s="291"/>
    </row>
    <row r="307" ht="15">
      <c r="Q307" s="291"/>
    </row>
    <row r="308" ht="15">
      <c r="Q308" s="291"/>
    </row>
    <row r="309" ht="15">
      <c r="Q309" s="291"/>
    </row>
    <row r="310" ht="15">
      <c r="Q310" s="291"/>
    </row>
    <row r="311" ht="15">
      <c r="Q311" s="291"/>
    </row>
    <row r="312" ht="15">
      <c r="Q312" s="291"/>
    </row>
    <row r="313" ht="15">
      <c r="Q313" s="291"/>
    </row>
    <row r="314" ht="15">
      <c r="Q314" s="291"/>
    </row>
    <row r="315" ht="15">
      <c r="Q315" s="291"/>
    </row>
    <row r="316" ht="15">
      <c r="Q316" s="291"/>
    </row>
    <row r="317" ht="15">
      <c r="Q317" s="291"/>
    </row>
    <row r="318" ht="15">
      <c r="Q318" s="291"/>
    </row>
    <row r="319" ht="15">
      <c r="Q319" s="291"/>
    </row>
    <row r="320" ht="15">
      <c r="Q320" s="291"/>
    </row>
    <row r="321" ht="15">
      <c r="Q321" s="291"/>
    </row>
    <row r="322" ht="15">
      <c r="Q322" s="291"/>
    </row>
    <row r="323" ht="15">
      <c r="Q323" s="291"/>
    </row>
    <row r="324" ht="15">
      <c r="Q324" s="291"/>
    </row>
    <row r="325" ht="15">
      <c r="Q325" s="291"/>
    </row>
    <row r="326" ht="15">
      <c r="Q326" s="291"/>
    </row>
    <row r="327" ht="15">
      <c r="Q327" s="291"/>
    </row>
    <row r="328" ht="15">
      <c r="Q328" s="291"/>
    </row>
    <row r="329" ht="15">
      <c r="Q329" s="291"/>
    </row>
    <row r="330" ht="15">
      <c r="Q330" s="291"/>
    </row>
    <row r="331" ht="15">
      <c r="Q331" s="291"/>
    </row>
    <row r="332" ht="15">
      <c r="Q332" s="291"/>
    </row>
    <row r="333" ht="15">
      <c r="Q333" s="291"/>
    </row>
    <row r="334" ht="15">
      <c r="Q334" s="291"/>
    </row>
    <row r="335" ht="15">
      <c r="Q335" s="291"/>
    </row>
    <row r="336" ht="15">
      <c r="Q336" s="291"/>
    </row>
    <row r="337" ht="15">
      <c r="Q337" s="291"/>
    </row>
    <row r="338" ht="15">
      <c r="Q338" s="291"/>
    </row>
    <row r="339" ht="15">
      <c r="Q339" s="291"/>
    </row>
    <row r="340" ht="15">
      <c r="Q340" s="291"/>
    </row>
    <row r="341" ht="15">
      <c r="Q341" s="291"/>
    </row>
    <row r="342" ht="15">
      <c r="Q342" s="291"/>
    </row>
    <row r="343" ht="15">
      <c r="Q343" s="291"/>
    </row>
    <row r="344" ht="15">
      <c r="Q344" s="291"/>
    </row>
    <row r="345" ht="15">
      <c r="Q345" s="291"/>
    </row>
    <row r="346" ht="15">
      <c r="Q346" s="291"/>
    </row>
    <row r="347" ht="15">
      <c r="Q347" s="291"/>
    </row>
    <row r="348" ht="15">
      <c r="Q348" s="291"/>
    </row>
    <row r="349" ht="15">
      <c r="Q349" s="291"/>
    </row>
    <row r="350" ht="15">
      <c r="Q350" s="291"/>
    </row>
    <row r="351" ht="15">
      <c r="Q351" s="291"/>
    </row>
    <row r="352" ht="15">
      <c r="Q352" s="291"/>
    </row>
    <row r="353" ht="15">
      <c r="Q353" s="291"/>
    </row>
    <row r="354" ht="15">
      <c r="Q354" s="291"/>
    </row>
    <row r="355" ht="15">
      <c r="Q355" s="291"/>
    </row>
    <row r="356" ht="15">
      <c r="Q356" s="291"/>
    </row>
    <row r="357" ht="15">
      <c r="Q357" s="291"/>
    </row>
    <row r="358" ht="15">
      <c r="Q358" s="291"/>
    </row>
    <row r="359" ht="15">
      <c r="Q359" s="291"/>
    </row>
    <row r="360" ht="15">
      <c r="Q360" s="291"/>
    </row>
    <row r="361" ht="15">
      <c r="Q361" s="291"/>
    </row>
    <row r="362" ht="15">
      <c r="Q362" s="291"/>
    </row>
    <row r="363" ht="15">
      <c r="Q363" s="291"/>
    </row>
    <row r="364" ht="15">
      <c r="Q364" s="291"/>
    </row>
    <row r="365" ht="15">
      <c r="Q365" s="291"/>
    </row>
    <row r="366" ht="15">
      <c r="Q366" s="291"/>
    </row>
    <row r="367" ht="15">
      <c r="Q367" s="291"/>
    </row>
    <row r="368" ht="15">
      <c r="Q368" s="291"/>
    </row>
  </sheetData>
  <sheetProtection formatCells="0" selectLockedCells="1"/>
  <mergeCells count="22">
    <mergeCell ref="B57:L62"/>
    <mergeCell ref="B64:L66"/>
    <mergeCell ref="K6:L6"/>
    <mergeCell ref="B2:L2"/>
    <mergeCell ref="T10:AE10"/>
    <mergeCell ref="O56:P56"/>
    <mergeCell ref="O57:P57"/>
    <mergeCell ref="C6:D6"/>
    <mergeCell ref="A20:B20"/>
    <mergeCell ref="A10:B10"/>
    <mergeCell ref="K5:L5"/>
    <mergeCell ref="K7:L7"/>
    <mergeCell ref="C7:D7"/>
    <mergeCell ref="C5:D5"/>
    <mergeCell ref="A26:B26"/>
    <mergeCell ref="A31:B31"/>
    <mergeCell ref="B111:L114"/>
    <mergeCell ref="B69:L73"/>
    <mergeCell ref="B76:L77"/>
    <mergeCell ref="B80:L91"/>
    <mergeCell ref="B93:L99"/>
    <mergeCell ref="B103:L108"/>
  </mergeCells>
  <printOptions horizontalCentered="1"/>
  <pageMargins left="0.7" right="0.7" top="0.75" bottom="0.75" header="0.3" footer="0.3"/>
  <pageSetup horizontalDpi="1200" verticalDpi="1200" orientation="portrait" scale="75" r:id="rId2"/>
  <rowBreaks count="2" manualBreakCount="2">
    <brk id="54" max="16383" man="1"/>
    <brk id="115" max="16383" man="1"/>
  </rowBreaks>
  <colBreaks count="1" manualBreakCount="1">
    <brk id="14"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F368"/>
  <sheetViews>
    <sheetView view="pageBreakPreview" zoomScale="70" zoomScaleSheetLayoutView="70" workbookViewId="0" topLeftCell="A1">
      <selection activeCell="D27" sqref="D27"/>
    </sheetView>
  </sheetViews>
  <sheetFormatPr defaultColWidth="9.69921875" defaultRowHeight="15"/>
  <cols>
    <col min="1" max="1" width="3.19921875" style="68" customWidth="1"/>
    <col min="2" max="2" width="10" style="68" customWidth="1"/>
    <col min="3" max="3" width="8.796875" style="68" customWidth="1"/>
    <col min="4" max="4" width="7.19921875" style="68" customWidth="1"/>
    <col min="5" max="10" width="7" style="68" customWidth="1"/>
    <col min="11" max="11" width="8.3984375" style="68" customWidth="1"/>
    <col min="12" max="12" width="7.19921875" style="68" customWidth="1"/>
    <col min="13" max="14" width="1.69921875" style="68" customWidth="1"/>
    <col min="15" max="15" width="14.796875" style="68" customWidth="1"/>
    <col min="16" max="16" width="13.09765625" style="68" customWidth="1"/>
    <col min="17" max="19" width="7" style="68" customWidth="1"/>
    <col min="20" max="21" width="7" style="339" customWidth="1"/>
    <col min="22" max="32" width="7" style="68" customWidth="1"/>
    <col min="33" max="16384" width="9.69921875" style="68" customWidth="1"/>
  </cols>
  <sheetData>
    <row r="1" spans="1:13" ht="9.95" customHeight="1" thickTop="1">
      <c r="A1" s="65"/>
      <c r="B1" s="66"/>
      <c r="C1" s="66"/>
      <c r="D1" s="66"/>
      <c r="E1" s="66"/>
      <c r="F1" s="66"/>
      <c r="G1" s="66"/>
      <c r="H1" s="66"/>
      <c r="I1" s="66"/>
      <c r="J1" s="66"/>
      <c r="K1" s="66"/>
      <c r="L1" s="66"/>
      <c r="M1" s="67"/>
    </row>
    <row r="2" spans="1:13" ht="23.25">
      <c r="A2" s="69"/>
      <c r="B2" s="443" t="s">
        <v>42</v>
      </c>
      <c r="C2" s="443"/>
      <c r="D2" s="443"/>
      <c r="E2" s="443"/>
      <c r="F2" s="443"/>
      <c r="G2" s="443"/>
      <c r="H2" s="443"/>
      <c r="I2" s="443"/>
      <c r="J2" s="443"/>
      <c r="K2" s="443"/>
      <c r="L2" s="443"/>
      <c r="M2" s="70"/>
    </row>
    <row r="3" spans="1:13" ht="9.95" customHeight="1" thickBot="1">
      <c r="A3" s="71"/>
      <c r="B3" s="72"/>
      <c r="C3" s="72"/>
      <c r="D3" s="72"/>
      <c r="E3" s="72"/>
      <c r="F3" s="72"/>
      <c r="G3" s="72"/>
      <c r="H3" s="72"/>
      <c r="I3" s="72"/>
      <c r="J3" s="72"/>
      <c r="K3" s="72"/>
      <c r="L3" s="72"/>
      <c r="M3" s="73"/>
    </row>
    <row r="4" spans="1:13" ht="8.1" customHeight="1">
      <c r="A4" s="74"/>
      <c r="B4" s="75"/>
      <c r="C4" s="75"/>
      <c r="D4" s="75"/>
      <c r="E4" s="75"/>
      <c r="F4" s="75"/>
      <c r="G4" s="75"/>
      <c r="H4" s="75"/>
      <c r="I4" s="75"/>
      <c r="J4" s="75"/>
      <c r="K4" s="75"/>
      <c r="L4" s="75"/>
      <c r="M4" s="76"/>
    </row>
    <row r="5" spans="1:13" ht="15">
      <c r="A5" s="77"/>
      <c r="B5" s="78" t="s">
        <v>0</v>
      </c>
      <c r="C5" s="451" t="str">
        <f>Title!C11</f>
        <v>Grower Name</v>
      </c>
      <c r="D5" s="451"/>
      <c r="E5" s="78"/>
      <c r="F5" s="78"/>
      <c r="G5" s="78"/>
      <c r="H5" s="78" t="s">
        <v>1</v>
      </c>
      <c r="I5" s="78"/>
      <c r="J5" s="78"/>
      <c r="K5" s="451" t="str">
        <f>OR2!A8</f>
        <v>IWM-XXX</v>
      </c>
      <c r="L5" s="451"/>
      <c r="M5" s="80"/>
    </row>
    <row r="6" spans="1:13" ht="15">
      <c r="A6" s="77"/>
      <c r="B6" s="78" t="s">
        <v>4</v>
      </c>
      <c r="C6" s="446">
        <v>2</v>
      </c>
      <c r="D6" s="446"/>
      <c r="E6" s="78"/>
      <c r="F6" s="78"/>
      <c r="G6" s="78"/>
      <c r="H6" s="78" t="s">
        <v>3</v>
      </c>
      <c r="I6" s="78"/>
      <c r="J6" s="78"/>
      <c r="K6" s="442">
        <v>367</v>
      </c>
      <c r="L6" s="442"/>
      <c r="M6" s="80"/>
    </row>
    <row r="7" spans="1:13" ht="15">
      <c r="A7" s="77"/>
      <c r="B7" s="79" t="s">
        <v>2</v>
      </c>
      <c r="C7" s="452" t="str">
        <f>OR2!A6</f>
        <v>Field 2</v>
      </c>
      <c r="D7" s="452"/>
      <c r="E7" s="78"/>
      <c r="F7" s="78"/>
      <c r="G7" s="78"/>
      <c r="H7" s="78" t="s">
        <v>5</v>
      </c>
      <c r="I7" s="78"/>
      <c r="J7" s="78"/>
      <c r="K7" s="452" t="s">
        <v>77</v>
      </c>
      <c r="L7" s="452"/>
      <c r="M7" s="80"/>
    </row>
    <row r="8" spans="1:13" ht="8.1" customHeight="1" thickBot="1">
      <c r="A8" s="81"/>
      <c r="B8" s="82"/>
      <c r="C8" s="82"/>
      <c r="D8" s="82"/>
      <c r="E8" s="82"/>
      <c r="F8" s="82"/>
      <c r="G8" s="82"/>
      <c r="H8" s="82"/>
      <c r="I8" s="82"/>
      <c r="J8" s="82"/>
      <c r="K8" s="82"/>
      <c r="L8" s="82"/>
      <c r="M8" s="83"/>
    </row>
    <row r="9" spans="1:13" ht="8.1" customHeight="1">
      <c r="A9" s="84"/>
      <c r="B9" s="317"/>
      <c r="C9" s="318"/>
      <c r="D9" s="317"/>
      <c r="E9" s="317"/>
      <c r="F9" s="317"/>
      <c r="G9" s="317"/>
      <c r="H9" s="317"/>
      <c r="I9" s="317"/>
      <c r="J9" s="317"/>
      <c r="K9" s="317"/>
      <c r="L9" s="317"/>
      <c r="M9" s="85"/>
    </row>
    <row r="10" spans="1:32" ht="18">
      <c r="A10" s="449" t="s">
        <v>102</v>
      </c>
      <c r="B10" s="450"/>
      <c r="C10" s="88" t="s">
        <v>6</v>
      </c>
      <c r="D10" s="89" t="s">
        <v>7</v>
      </c>
      <c r="E10" s="89" t="s">
        <v>8</v>
      </c>
      <c r="F10" s="89" t="s">
        <v>9</v>
      </c>
      <c r="G10" s="89" t="s">
        <v>10</v>
      </c>
      <c r="H10" s="89" t="s">
        <v>11</v>
      </c>
      <c r="I10" s="89" t="s">
        <v>12</v>
      </c>
      <c r="J10" s="89" t="s">
        <v>13</v>
      </c>
      <c r="K10" s="89" t="s">
        <v>14</v>
      </c>
      <c r="L10" s="89" t="s">
        <v>15</v>
      </c>
      <c r="M10" s="70"/>
      <c r="Q10" s="86"/>
      <c r="R10" s="335"/>
      <c r="S10" s="335"/>
      <c r="T10" s="444" t="s">
        <v>54</v>
      </c>
      <c r="U10" s="444"/>
      <c r="V10" s="444"/>
      <c r="W10" s="444"/>
      <c r="X10" s="444"/>
      <c r="Y10" s="444"/>
      <c r="Z10" s="444"/>
      <c r="AA10" s="444"/>
      <c r="AB10" s="444"/>
      <c r="AC10" s="444"/>
      <c r="AD10" s="444"/>
      <c r="AE10" s="444"/>
      <c r="AF10" s="87"/>
    </row>
    <row r="11" spans="1:32" ht="8.1" customHeight="1">
      <c r="A11" s="69"/>
      <c r="B11" s="79"/>
      <c r="C11" s="88"/>
      <c r="D11" s="89"/>
      <c r="E11" s="89"/>
      <c r="F11" s="89"/>
      <c r="G11" s="89"/>
      <c r="H11" s="89"/>
      <c r="I11" s="89"/>
      <c r="J11" s="89"/>
      <c r="K11" s="89"/>
      <c r="L11" s="89"/>
      <c r="M11" s="70"/>
      <c r="Q11" s="86"/>
      <c r="R11" s="335"/>
      <c r="S11" s="335"/>
      <c r="T11" s="337"/>
      <c r="U11" s="338"/>
      <c r="V11" s="91"/>
      <c r="W11" s="90"/>
      <c r="X11" s="90"/>
      <c r="Y11" s="90"/>
      <c r="Z11" s="90"/>
      <c r="AA11" s="90"/>
      <c r="AB11" s="90"/>
      <c r="AC11" s="90"/>
      <c r="AD11" s="90"/>
      <c r="AE11" s="90"/>
      <c r="AF11" s="87"/>
    </row>
    <row r="12" spans="1:32" ht="18">
      <c r="A12" s="69"/>
      <c r="B12" s="79" t="s">
        <v>6</v>
      </c>
      <c r="C12" s="92">
        <v>7</v>
      </c>
      <c r="D12" s="93">
        <v>7</v>
      </c>
      <c r="E12" s="93">
        <v>12</v>
      </c>
      <c r="F12" s="93"/>
      <c r="G12" s="93"/>
      <c r="H12" s="93"/>
      <c r="I12" s="93"/>
      <c r="J12" s="93"/>
      <c r="K12" s="93"/>
      <c r="L12" s="93"/>
      <c r="M12" s="70"/>
      <c r="N12" s="94"/>
      <c r="O12" s="94"/>
      <c r="Q12" s="95"/>
      <c r="R12" s="113"/>
      <c r="S12" s="113"/>
      <c r="T12" s="118" t="s">
        <v>6</v>
      </c>
      <c r="U12" s="340"/>
      <c r="V12" s="97">
        <f>IF(C12="","",($L$27*(C12*0.0000353147)*(60/$G$26))/(($G$28/12)*$L$28))</f>
        <v>0.17798608800000001</v>
      </c>
      <c r="W12" s="98">
        <f aca="true" t="shared" si="0" ref="W12:AF12">IF(D12="","",($L$27*(D12*0.0000353147)*(60/$G$26))/(($G$28/12)*$L$28))</f>
        <v>0.17798608800000001</v>
      </c>
      <c r="X12" s="98">
        <f t="shared" si="0"/>
        <v>0.305119008</v>
      </c>
      <c r="Y12" s="98" t="str">
        <f t="shared" si="0"/>
        <v/>
      </c>
      <c r="Z12" s="98" t="str">
        <f t="shared" si="0"/>
        <v/>
      </c>
      <c r="AA12" s="98" t="str">
        <f t="shared" si="0"/>
        <v/>
      </c>
      <c r="AB12" s="98" t="str">
        <f t="shared" si="0"/>
        <v/>
      </c>
      <c r="AC12" s="98" t="str">
        <f t="shared" si="0"/>
        <v/>
      </c>
      <c r="AD12" s="98" t="str">
        <f t="shared" si="0"/>
        <v/>
      </c>
      <c r="AE12" s="98" t="str">
        <f t="shared" si="0"/>
        <v/>
      </c>
      <c r="AF12" s="99" t="str">
        <f t="shared" si="0"/>
        <v/>
      </c>
    </row>
    <row r="13" spans="1:32" ht="18.75" thickBot="1">
      <c r="A13" s="69"/>
      <c r="B13" s="79" t="s">
        <v>7</v>
      </c>
      <c r="C13" s="92"/>
      <c r="D13" s="93"/>
      <c r="E13" s="93"/>
      <c r="F13" s="93"/>
      <c r="G13" s="93"/>
      <c r="H13" s="93"/>
      <c r="I13" s="93"/>
      <c r="J13" s="93"/>
      <c r="K13" s="93"/>
      <c r="L13" s="93"/>
      <c r="M13" s="70"/>
      <c r="N13" s="94"/>
      <c r="Q13" s="95"/>
      <c r="R13" s="113"/>
      <c r="S13" s="113"/>
      <c r="T13" s="118" t="s">
        <v>7</v>
      </c>
      <c r="U13" s="340"/>
      <c r="V13" s="97" t="str">
        <f aca="true" t="shared" si="1" ref="V13:V17">IF(C13="","",($L$27*(C13*0.0000353147)*(60/$G$26))/(($G$28/12)*$L$28))</f>
        <v/>
      </c>
      <c r="W13" s="98" t="str">
        <f aca="true" t="shared" si="2" ref="W13:W17">IF(D13="","",($L$27*(D13*0.0000353147)*(60/$G$26))/(($G$28/12)*$L$28))</f>
        <v/>
      </c>
      <c r="X13" s="98" t="str">
        <f aca="true" t="shared" si="3" ref="X13:X17">IF(E13="","",($L$27*(E13*0.0000353147)*(60/$G$26))/(($G$28/12)*$L$28))</f>
        <v/>
      </c>
      <c r="Y13" s="98" t="str">
        <f aca="true" t="shared" si="4" ref="Y13:Y17">IF(F13="","",($L$27*(F13*0.0000353147)*(60/$G$26))/(($G$28/12)*$L$28))</f>
        <v/>
      </c>
      <c r="Z13" s="98" t="str">
        <f aca="true" t="shared" si="5" ref="Z13:Z17">IF(G13="","",($L$27*(G13*0.0000353147)*(60/$G$26))/(($G$28/12)*$L$28))</f>
        <v/>
      </c>
      <c r="AA13" s="98" t="str">
        <f aca="true" t="shared" si="6" ref="AA13:AA17">IF(H13="","",($L$27*(H13*0.0000353147)*(60/$G$26))/(($G$28/12)*$L$28))</f>
        <v/>
      </c>
      <c r="AB13" s="98" t="str">
        <f aca="true" t="shared" si="7" ref="AB13:AB17">IF(I13="","",($L$27*(I13*0.0000353147)*(60/$G$26))/(($G$28/12)*$L$28))</f>
        <v/>
      </c>
      <c r="AC13" s="98" t="str">
        <f aca="true" t="shared" si="8" ref="AC13:AC17">IF(J13="","",($L$27*(J13*0.0000353147)*(60/$G$26))/(($G$28/12)*$L$28))</f>
        <v/>
      </c>
      <c r="AD13" s="98" t="str">
        <f aca="true" t="shared" si="9" ref="AD13:AD17">IF(K13="","",($L$27*(K13*0.0000353147)*(60/$G$26))/(($G$28/12)*$L$28))</f>
        <v/>
      </c>
      <c r="AE13" s="98" t="str">
        <f aca="true" t="shared" si="10" ref="AE13:AE17">IF(L13="","",($L$27*(L13*0.0000353147)*(60/$G$26))/(($G$28/12)*$L$28))</f>
        <v/>
      </c>
      <c r="AF13" s="99" t="str">
        <f aca="true" t="shared" si="11" ref="AF13:AF17">IF(M13="","",($L$27*(M13*0.0000353147)*(60/$G$26))/(($G$28/12)*$L$28))</f>
        <v/>
      </c>
    </row>
    <row r="14" spans="1:32" ht="18">
      <c r="A14" s="69"/>
      <c r="B14" s="79" t="s">
        <v>8</v>
      </c>
      <c r="C14" s="92"/>
      <c r="D14" s="93"/>
      <c r="E14" s="93"/>
      <c r="F14" s="93"/>
      <c r="G14" s="93"/>
      <c r="H14" s="93"/>
      <c r="I14" s="93"/>
      <c r="J14" s="93"/>
      <c r="K14" s="93"/>
      <c r="L14" s="93"/>
      <c r="M14" s="70"/>
      <c r="N14" s="94"/>
      <c r="O14" s="100" t="s">
        <v>37</v>
      </c>
      <c r="P14" s="295" t="s">
        <v>38</v>
      </c>
      <c r="Q14" s="95"/>
      <c r="R14" s="113"/>
      <c r="S14" s="113"/>
      <c r="T14" s="118" t="s">
        <v>8</v>
      </c>
      <c r="U14" s="340"/>
      <c r="V14" s="97" t="str">
        <f t="shared" si="1"/>
        <v/>
      </c>
      <c r="W14" s="98" t="str">
        <f t="shared" si="2"/>
        <v/>
      </c>
      <c r="X14" s="98" t="str">
        <f t="shared" si="3"/>
        <v/>
      </c>
      <c r="Y14" s="98" t="str">
        <f t="shared" si="4"/>
        <v/>
      </c>
      <c r="Z14" s="98" t="str">
        <f t="shared" si="5"/>
        <v/>
      </c>
      <c r="AA14" s="98" t="str">
        <f t="shared" si="6"/>
        <v/>
      </c>
      <c r="AB14" s="98" t="str">
        <f t="shared" si="7"/>
        <v/>
      </c>
      <c r="AC14" s="98" t="str">
        <f t="shared" si="8"/>
        <v/>
      </c>
      <c r="AD14" s="98" t="str">
        <f t="shared" si="9"/>
        <v/>
      </c>
      <c r="AE14" s="98" t="str">
        <f t="shared" si="10"/>
        <v/>
      </c>
      <c r="AF14" s="99" t="str">
        <f t="shared" si="11"/>
        <v/>
      </c>
    </row>
    <row r="15" spans="1:32" ht="18">
      <c r="A15" s="69"/>
      <c r="B15" s="79" t="s">
        <v>9</v>
      </c>
      <c r="C15" s="92"/>
      <c r="D15" s="93"/>
      <c r="E15" s="93"/>
      <c r="F15" s="93"/>
      <c r="G15" s="93"/>
      <c r="H15" s="93"/>
      <c r="I15" s="93"/>
      <c r="J15" s="93"/>
      <c r="K15" s="93"/>
      <c r="L15" s="93"/>
      <c r="M15" s="70"/>
      <c r="O15" s="101" t="s">
        <v>39</v>
      </c>
      <c r="P15" s="296">
        <v>15.9</v>
      </c>
      <c r="Q15" s="95"/>
      <c r="R15" s="113"/>
      <c r="S15" s="113"/>
      <c r="T15" s="118" t="s">
        <v>9</v>
      </c>
      <c r="U15" s="340"/>
      <c r="V15" s="97" t="str">
        <f t="shared" si="1"/>
        <v/>
      </c>
      <c r="W15" s="98" t="str">
        <f t="shared" si="2"/>
        <v/>
      </c>
      <c r="X15" s="98" t="str">
        <f t="shared" si="3"/>
        <v/>
      </c>
      <c r="Y15" s="98" t="str">
        <f t="shared" si="4"/>
        <v/>
      </c>
      <c r="Z15" s="98" t="str">
        <f t="shared" si="5"/>
        <v/>
      </c>
      <c r="AA15" s="98" t="str">
        <f t="shared" si="6"/>
        <v/>
      </c>
      <c r="AB15" s="98" t="str">
        <f t="shared" si="7"/>
        <v/>
      </c>
      <c r="AC15" s="98" t="str">
        <f t="shared" si="8"/>
        <v/>
      </c>
      <c r="AD15" s="98" t="str">
        <f t="shared" si="9"/>
        <v/>
      </c>
      <c r="AE15" s="98" t="str">
        <f t="shared" si="10"/>
        <v/>
      </c>
      <c r="AF15" s="99" t="str">
        <f t="shared" si="11"/>
        <v/>
      </c>
    </row>
    <row r="16" spans="1:32" ht="18">
      <c r="A16" s="69"/>
      <c r="B16" s="79" t="s">
        <v>10</v>
      </c>
      <c r="C16" s="92"/>
      <c r="D16" s="93"/>
      <c r="E16" s="93"/>
      <c r="F16" s="93"/>
      <c r="G16" s="93"/>
      <c r="H16" s="93"/>
      <c r="I16" s="93"/>
      <c r="J16" s="93"/>
      <c r="K16" s="93"/>
      <c r="L16" s="93"/>
      <c r="M16" s="70"/>
      <c r="O16" s="101" t="s">
        <v>40</v>
      </c>
      <c r="P16" s="296">
        <v>91.2</v>
      </c>
      <c r="Q16" s="95"/>
      <c r="R16" s="113"/>
      <c r="S16" s="113"/>
      <c r="T16" s="118" t="s">
        <v>10</v>
      </c>
      <c r="U16" s="340"/>
      <c r="V16" s="97" t="str">
        <f t="shared" si="1"/>
        <v/>
      </c>
      <c r="W16" s="98" t="str">
        <f t="shared" si="2"/>
        <v/>
      </c>
      <c r="X16" s="98" t="str">
        <f t="shared" si="3"/>
        <v/>
      </c>
      <c r="Y16" s="98" t="str">
        <f t="shared" si="4"/>
        <v/>
      </c>
      <c r="Z16" s="98" t="str">
        <f t="shared" si="5"/>
        <v/>
      </c>
      <c r="AA16" s="98" t="str">
        <f t="shared" si="6"/>
        <v/>
      </c>
      <c r="AB16" s="98" t="str">
        <f t="shared" si="7"/>
        <v/>
      </c>
      <c r="AC16" s="98" t="str">
        <f t="shared" si="8"/>
        <v/>
      </c>
      <c r="AD16" s="98" t="str">
        <f t="shared" si="9"/>
        <v/>
      </c>
      <c r="AE16" s="98" t="str">
        <f t="shared" si="10"/>
        <v/>
      </c>
      <c r="AF16" s="99" t="str">
        <f t="shared" si="11"/>
        <v/>
      </c>
    </row>
    <row r="17" spans="1:32" ht="18.75" thickBot="1">
      <c r="A17" s="69"/>
      <c r="B17" s="79" t="s">
        <v>11</v>
      </c>
      <c r="C17" s="92"/>
      <c r="D17" s="93"/>
      <c r="E17" s="93"/>
      <c r="F17" s="93"/>
      <c r="G17" s="93"/>
      <c r="H17" s="93"/>
      <c r="I17" s="93"/>
      <c r="J17" s="93"/>
      <c r="K17" s="93"/>
      <c r="L17" s="93"/>
      <c r="M17" s="70"/>
      <c r="O17" s="102" t="s">
        <v>41</v>
      </c>
      <c r="P17" s="297">
        <v>103</v>
      </c>
      <c r="Q17" s="103"/>
      <c r="R17" s="336"/>
      <c r="S17" s="336"/>
      <c r="T17" s="341" t="s">
        <v>11</v>
      </c>
      <c r="U17" s="342"/>
      <c r="V17" s="106" t="str">
        <f t="shared" si="1"/>
        <v/>
      </c>
      <c r="W17" s="107" t="str">
        <f t="shared" si="2"/>
        <v/>
      </c>
      <c r="X17" s="107" t="str">
        <f t="shared" si="3"/>
        <v/>
      </c>
      <c r="Y17" s="107" t="str">
        <f t="shared" si="4"/>
        <v/>
      </c>
      <c r="Z17" s="107" t="str">
        <f t="shared" si="5"/>
        <v/>
      </c>
      <c r="AA17" s="107" t="str">
        <f t="shared" si="6"/>
        <v/>
      </c>
      <c r="AB17" s="107" t="str">
        <f t="shared" si="7"/>
        <v/>
      </c>
      <c r="AC17" s="107" t="str">
        <f t="shared" si="8"/>
        <v/>
      </c>
      <c r="AD17" s="107" t="str">
        <f t="shared" si="9"/>
        <v/>
      </c>
      <c r="AE17" s="107" t="str">
        <f t="shared" si="10"/>
        <v/>
      </c>
      <c r="AF17" s="108" t="str">
        <f t="shared" si="11"/>
        <v/>
      </c>
    </row>
    <row r="18" spans="1:32" ht="8.1" customHeight="1">
      <c r="A18" s="109"/>
      <c r="B18" s="104"/>
      <c r="C18" s="110"/>
      <c r="D18" s="111"/>
      <c r="E18" s="111"/>
      <c r="F18" s="111"/>
      <c r="G18" s="111"/>
      <c r="H18" s="111"/>
      <c r="I18" s="111"/>
      <c r="J18" s="111"/>
      <c r="K18" s="111"/>
      <c r="L18" s="111"/>
      <c r="M18" s="112"/>
      <c r="N18" s="94"/>
      <c r="Q18" s="113"/>
      <c r="R18" s="113"/>
      <c r="S18" s="113"/>
      <c r="T18" s="118"/>
      <c r="U18" s="118"/>
      <c r="V18" s="98"/>
      <c r="W18" s="98"/>
      <c r="X18" s="98"/>
      <c r="Y18" s="98"/>
      <c r="Z18" s="98"/>
      <c r="AA18" s="98"/>
      <c r="AB18" s="98"/>
      <c r="AC18" s="98"/>
      <c r="AD18" s="98"/>
      <c r="AE18" s="98"/>
      <c r="AF18" s="113"/>
    </row>
    <row r="19" spans="1:13" ht="8.1" customHeight="1">
      <c r="A19" s="69"/>
      <c r="B19" s="79"/>
      <c r="C19" s="77"/>
      <c r="D19" s="79"/>
      <c r="E19" s="79"/>
      <c r="F19" s="79"/>
      <c r="G19" s="79"/>
      <c r="H19" s="79"/>
      <c r="I19" s="79"/>
      <c r="J19" s="79"/>
      <c r="K19" s="79"/>
      <c r="L19" s="79"/>
      <c r="M19" s="70"/>
    </row>
    <row r="20" spans="1:13" ht="18.75" customHeight="1">
      <c r="A20" s="447" t="s">
        <v>101</v>
      </c>
      <c r="B20" s="448"/>
      <c r="C20" s="88" t="s">
        <v>6</v>
      </c>
      <c r="D20" s="89" t="s">
        <v>7</v>
      </c>
      <c r="E20" s="89" t="s">
        <v>8</v>
      </c>
      <c r="F20" s="89" t="s">
        <v>9</v>
      </c>
      <c r="G20" s="89" t="s">
        <v>10</v>
      </c>
      <c r="H20" s="89" t="s">
        <v>11</v>
      </c>
      <c r="I20" s="89" t="s">
        <v>12</v>
      </c>
      <c r="J20" s="89" t="s">
        <v>13</v>
      </c>
      <c r="K20" s="89" t="s">
        <v>14</v>
      </c>
      <c r="L20" s="89" t="s">
        <v>15</v>
      </c>
      <c r="M20" s="70"/>
    </row>
    <row r="21" spans="1:13" ht="18.75" customHeight="1">
      <c r="A21" s="69"/>
      <c r="B21" s="79" t="s">
        <v>98</v>
      </c>
      <c r="C21" s="114">
        <v>10</v>
      </c>
      <c r="D21" s="115">
        <v>10</v>
      </c>
      <c r="E21" s="115"/>
      <c r="F21" s="115"/>
      <c r="G21" s="115"/>
      <c r="H21" s="115"/>
      <c r="I21" s="115"/>
      <c r="J21" s="115"/>
      <c r="K21" s="115"/>
      <c r="L21" s="115"/>
      <c r="M21" s="70"/>
    </row>
    <row r="22" spans="1:13" ht="18.75" customHeight="1">
      <c r="A22" s="69"/>
      <c r="B22" s="79" t="s">
        <v>99</v>
      </c>
      <c r="C22" s="114"/>
      <c r="D22" s="115"/>
      <c r="E22" s="115"/>
      <c r="F22" s="115"/>
      <c r="G22" s="115"/>
      <c r="H22" s="115"/>
      <c r="I22" s="115"/>
      <c r="J22" s="115"/>
      <c r="K22" s="115"/>
      <c r="L22" s="115"/>
      <c r="M22" s="70"/>
    </row>
    <row r="23" spans="1:13" ht="18.75" customHeight="1">
      <c r="A23" s="69"/>
      <c r="B23" s="79" t="s">
        <v>100</v>
      </c>
      <c r="C23" s="114"/>
      <c r="D23" s="115"/>
      <c r="E23" s="115"/>
      <c r="F23" s="115"/>
      <c r="G23" s="115"/>
      <c r="H23" s="115"/>
      <c r="I23" s="115"/>
      <c r="J23" s="115"/>
      <c r="K23" s="115"/>
      <c r="L23" s="115"/>
      <c r="M23" s="70"/>
    </row>
    <row r="24" spans="1:13" ht="8.1" customHeight="1" thickBot="1">
      <c r="A24" s="71"/>
      <c r="B24" s="116"/>
      <c r="C24" s="298"/>
      <c r="D24" s="299"/>
      <c r="E24" s="299"/>
      <c r="F24" s="299"/>
      <c r="G24" s="299"/>
      <c r="H24" s="299"/>
      <c r="I24" s="299"/>
      <c r="J24" s="299"/>
      <c r="K24" s="299"/>
      <c r="L24" s="299"/>
      <c r="M24" s="73"/>
    </row>
    <row r="25" spans="1:13" ht="9.95" customHeight="1">
      <c r="A25" s="69"/>
      <c r="B25" s="79"/>
      <c r="C25" s="117"/>
      <c r="D25" s="118"/>
      <c r="E25" s="118"/>
      <c r="F25" s="118"/>
      <c r="G25" s="118"/>
      <c r="H25" s="118"/>
      <c r="I25" s="118"/>
      <c r="J25" s="118"/>
      <c r="K25" s="118"/>
      <c r="L25" s="118"/>
      <c r="M25" s="70"/>
    </row>
    <row r="26" spans="1:13" ht="18.75" customHeight="1">
      <c r="A26" s="453" t="s">
        <v>103</v>
      </c>
      <c r="B26" s="454"/>
      <c r="C26" s="77"/>
      <c r="D26" s="419" t="s">
        <v>43</v>
      </c>
      <c r="E26" s="419"/>
      <c r="F26" s="419"/>
      <c r="G26" s="420">
        <v>1</v>
      </c>
      <c r="H26" s="419"/>
      <c r="I26" s="419" t="s">
        <v>225</v>
      </c>
      <c r="J26" s="421"/>
      <c r="K26" s="419"/>
      <c r="L26" s="420">
        <v>1</v>
      </c>
      <c r="M26" s="70"/>
    </row>
    <row r="27" spans="1:13" ht="18.75" customHeight="1">
      <c r="A27" s="404"/>
      <c r="B27" s="405"/>
      <c r="C27" s="77"/>
      <c r="D27" s="419" t="s">
        <v>226</v>
      </c>
      <c r="E27" s="419"/>
      <c r="F27" s="419"/>
      <c r="G27" s="420">
        <v>1</v>
      </c>
      <c r="H27" s="419"/>
      <c r="I27" s="419" t="s">
        <v>227</v>
      </c>
      <c r="J27" s="419"/>
      <c r="K27" s="419"/>
      <c r="L27" s="420">
        <v>1</v>
      </c>
      <c r="M27" s="70"/>
    </row>
    <row r="28" spans="1:13" ht="18.75" customHeight="1">
      <c r="A28" s="69"/>
      <c r="B28" s="79"/>
      <c r="C28" s="77"/>
      <c r="D28" s="419" t="s">
        <v>228</v>
      </c>
      <c r="E28" s="419"/>
      <c r="F28" s="419"/>
      <c r="G28" s="420">
        <v>1</v>
      </c>
      <c r="H28" s="419"/>
      <c r="I28" s="419" t="s">
        <v>229</v>
      </c>
      <c r="J28" s="419"/>
      <c r="K28" s="419"/>
      <c r="L28" s="420">
        <v>1</v>
      </c>
      <c r="M28" s="70"/>
    </row>
    <row r="29" spans="1:13" ht="9.95" customHeight="1" thickBot="1">
      <c r="A29" s="71"/>
      <c r="B29" s="116"/>
      <c r="C29" s="117"/>
      <c r="D29" s="118"/>
      <c r="E29" s="118"/>
      <c r="F29" s="118"/>
      <c r="G29" s="120"/>
      <c r="H29" s="118"/>
      <c r="I29" s="118"/>
      <c r="J29" s="118"/>
      <c r="K29" s="118"/>
      <c r="L29" s="120"/>
      <c r="M29" s="70"/>
    </row>
    <row r="30" spans="1:13" ht="9.95" customHeight="1">
      <c r="A30" s="84"/>
      <c r="B30" s="75"/>
      <c r="C30" s="121"/>
      <c r="D30" s="122"/>
      <c r="E30" s="122"/>
      <c r="F30" s="122"/>
      <c r="G30" s="123"/>
      <c r="H30" s="122"/>
      <c r="I30" s="122"/>
      <c r="J30" s="122"/>
      <c r="K30" s="122"/>
      <c r="L30" s="123"/>
      <c r="M30" s="85"/>
    </row>
    <row r="31" spans="1:13" ht="18">
      <c r="A31" s="453" t="s">
        <v>104</v>
      </c>
      <c r="B31" s="454"/>
      <c r="C31" s="77"/>
      <c r="D31" s="79" t="s">
        <v>30</v>
      </c>
      <c r="E31" s="79"/>
      <c r="F31" s="79"/>
      <c r="G31" s="79"/>
      <c r="H31" s="79" t="s">
        <v>31</v>
      </c>
      <c r="I31" s="124">
        <f>AVERAGEA(C12:L17)</f>
        <v>8.666666666666666</v>
      </c>
      <c r="J31" s="79" t="s">
        <v>18</v>
      </c>
      <c r="K31" s="79"/>
      <c r="L31" s="79"/>
      <c r="M31" s="70"/>
    </row>
    <row r="32" spans="1:13" ht="18">
      <c r="A32" s="69"/>
      <c r="B32" s="79"/>
      <c r="C32" s="77"/>
      <c r="D32" s="79" t="s">
        <v>32</v>
      </c>
      <c r="E32" s="79"/>
      <c r="F32" s="79"/>
      <c r="G32" s="79"/>
      <c r="H32" s="79" t="s">
        <v>31</v>
      </c>
      <c r="I32" s="124">
        <f>AVERAGEA(C21:L23)</f>
        <v>10</v>
      </c>
      <c r="J32" s="79" t="s">
        <v>33</v>
      </c>
      <c r="K32" s="79"/>
      <c r="L32" s="79"/>
      <c r="M32" s="70"/>
    </row>
    <row r="33" spans="1:13" ht="18">
      <c r="A33" s="69"/>
      <c r="B33" s="125"/>
      <c r="C33" s="77"/>
      <c r="D33" s="79" t="s">
        <v>34</v>
      </c>
      <c r="E33" s="79"/>
      <c r="F33" s="79"/>
      <c r="G33" s="79"/>
      <c r="H33" s="79" t="s">
        <v>31</v>
      </c>
      <c r="I33" s="126">
        <f>AVERAGE(V12:AE17)</f>
        <v>0.220363728</v>
      </c>
      <c r="J33" s="79" t="s">
        <v>19</v>
      </c>
      <c r="K33" s="79"/>
      <c r="L33" s="79"/>
      <c r="M33" s="70"/>
    </row>
    <row r="34" spans="1:13" ht="18">
      <c r="A34" s="69"/>
      <c r="B34" s="125"/>
      <c r="C34" s="77"/>
      <c r="D34" s="79" t="s">
        <v>35</v>
      </c>
      <c r="E34" s="79"/>
      <c r="F34" s="79"/>
      <c r="G34" s="79"/>
      <c r="H34" s="79" t="s">
        <v>31</v>
      </c>
      <c r="I34" s="126">
        <f>MAX(V12:AE17)</f>
        <v>0.305119008</v>
      </c>
      <c r="J34" s="79" t="s">
        <v>19</v>
      </c>
      <c r="K34" s="79"/>
      <c r="L34" s="79"/>
      <c r="M34" s="70"/>
    </row>
    <row r="35" spans="1:13" ht="18">
      <c r="A35" s="69"/>
      <c r="B35" s="125"/>
      <c r="C35" s="77"/>
      <c r="D35" s="79" t="s">
        <v>36</v>
      </c>
      <c r="E35" s="79"/>
      <c r="F35" s="79"/>
      <c r="G35" s="79"/>
      <c r="H35" s="79" t="s">
        <v>31</v>
      </c>
      <c r="I35" s="126">
        <f>MIN(V12:AE17)</f>
        <v>0.17798608800000001</v>
      </c>
      <c r="J35" s="79" t="s">
        <v>19</v>
      </c>
      <c r="K35" s="79"/>
      <c r="L35" s="79"/>
      <c r="M35" s="70"/>
    </row>
    <row r="36" spans="1:13" ht="18">
      <c r="A36" s="69"/>
      <c r="B36" s="127"/>
      <c r="C36" s="69"/>
      <c r="D36" s="113"/>
      <c r="E36" s="113"/>
      <c r="F36" s="113"/>
      <c r="G36" s="113"/>
      <c r="H36" s="113"/>
      <c r="I36" s="128"/>
      <c r="J36" s="113"/>
      <c r="K36" s="113"/>
      <c r="L36" s="113"/>
      <c r="M36" s="70"/>
    </row>
    <row r="37" spans="1:13" ht="18.75" customHeight="1">
      <c r="A37" s="69"/>
      <c r="B37" s="113"/>
      <c r="C37" s="69"/>
      <c r="D37" s="129" t="s">
        <v>155</v>
      </c>
      <c r="E37" s="129"/>
      <c r="F37" s="129"/>
      <c r="G37" s="129"/>
      <c r="H37" s="129" t="s">
        <v>31</v>
      </c>
      <c r="I37" s="130">
        <f>S126</f>
        <v>81</v>
      </c>
      <c r="J37" s="129" t="s">
        <v>17</v>
      </c>
      <c r="K37" s="113" t="s">
        <v>16</v>
      </c>
      <c r="L37" s="113"/>
      <c r="M37" s="70"/>
    </row>
    <row r="38" spans="1:13" ht="18.75" customHeight="1">
      <c r="A38" s="69"/>
      <c r="B38" s="113"/>
      <c r="C38" s="69"/>
      <c r="D38" s="129" t="s">
        <v>210</v>
      </c>
      <c r="E38" s="129"/>
      <c r="F38" s="129"/>
      <c r="G38" s="129"/>
      <c r="H38" s="129"/>
      <c r="I38" s="130">
        <f>V126</f>
        <v>73</v>
      </c>
      <c r="J38" s="129" t="s">
        <v>17</v>
      </c>
      <c r="K38" s="113"/>
      <c r="L38" s="113"/>
      <c r="M38" s="70"/>
    </row>
    <row r="39" spans="1:13" ht="9.95" customHeight="1" thickBot="1">
      <c r="A39" s="69"/>
      <c r="B39" s="113"/>
      <c r="C39" s="69"/>
      <c r="D39" s="113"/>
      <c r="E39" s="113"/>
      <c r="F39" s="113"/>
      <c r="G39" s="113"/>
      <c r="H39" s="113"/>
      <c r="I39" s="131"/>
      <c r="J39" s="113"/>
      <c r="K39" s="113"/>
      <c r="L39" s="113"/>
      <c r="M39" s="70"/>
    </row>
    <row r="40" spans="1:22" s="3" customFormat="1" ht="18">
      <c r="A40" s="132"/>
      <c r="B40" s="133"/>
      <c r="C40" s="133"/>
      <c r="D40" s="134"/>
      <c r="E40" s="134"/>
      <c r="F40" s="134"/>
      <c r="G40" s="134"/>
      <c r="H40" s="134"/>
      <c r="I40" s="134"/>
      <c r="J40" s="135"/>
      <c r="K40" s="136"/>
      <c r="L40" s="133"/>
      <c r="M40" s="137"/>
      <c r="N40" s="38"/>
      <c r="T40" s="343"/>
      <c r="U40" s="343"/>
      <c r="V40" s="58"/>
    </row>
    <row r="41" spans="1:22" s="3" customFormat="1" ht="18">
      <c r="A41" s="138"/>
      <c r="B41" s="38"/>
      <c r="C41" s="38"/>
      <c r="D41" s="139"/>
      <c r="E41" s="139"/>
      <c r="F41" s="139"/>
      <c r="G41" s="139"/>
      <c r="H41" s="139"/>
      <c r="I41" s="139"/>
      <c r="J41" s="140"/>
      <c r="K41" s="141"/>
      <c r="L41" s="38"/>
      <c r="M41" s="142"/>
      <c r="N41" s="38"/>
      <c r="T41" s="343"/>
      <c r="U41" s="343"/>
      <c r="V41" s="58"/>
    </row>
    <row r="42" spans="1:22" s="3" customFormat="1" ht="18">
      <c r="A42" s="138"/>
      <c r="B42" s="38"/>
      <c r="C42" s="38"/>
      <c r="D42" s="139"/>
      <c r="E42" s="139"/>
      <c r="F42" s="139"/>
      <c r="G42" s="139"/>
      <c r="H42" s="139"/>
      <c r="I42" s="139"/>
      <c r="J42" s="140"/>
      <c r="K42" s="141"/>
      <c r="L42" s="38"/>
      <c r="M42" s="142"/>
      <c r="N42" s="38"/>
      <c r="T42" s="343"/>
      <c r="U42" s="343"/>
      <c r="V42" s="58"/>
    </row>
    <row r="43" spans="1:22" s="3" customFormat="1" ht="18">
      <c r="A43" s="138"/>
      <c r="B43" s="38"/>
      <c r="C43" s="38"/>
      <c r="D43" s="139"/>
      <c r="E43" s="139"/>
      <c r="F43" s="139"/>
      <c r="G43" s="139"/>
      <c r="H43" s="139"/>
      <c r="I43" s="139"/>
      <c r="J43" s="140"/>
      <c r="K43" s="141"/>
      <c r="L43" s="38"/>
      <c r="M43" s="142"/>
      <c r="N43" s="38"/>
      <c r="T43" s="343"/>
      <c r="U43" s="343"/>
      <c r="V43" s="58"/>
    </row>
    <row r="44" spans="1:22" s="3" customFormat="1" ht="18">
      <c r="A44" s="138"/>
      <c r="B44" s="38"/>
      <c r="C44" s="38"/>
      <c r="D44" s="139"/>
      <c r="E44" s="139"/>
      <c r="F44" s="139"/>
      <c r="G44" s="139"/>
      <c r="H44" s="139"/>
      <c r="I44" s="139"/>
      <c r="J44" s="140"/>
      <c r="K44" s="141"/>
      <c r="L44" s="38"/>
      <c r="M44" s="142"/>
      <c r="N44" s="38"/>
      <c r="T44" s="343"/>
      <c r="U44" s="343"/>
      <c r="V44" s="58"/>
    </row>
    <row r="45" spans="1:22" s="3" customFormat="1" ht="18">
      <c r="A45" s="138"/>
      <c r="B45" s="38"/>
      <c r="C45" s="38"/>
      <c r="D45" s="139"/>
      <c r="E45" s="139"/>
      <c r="F45" s="139"/>
      <c r="G45" s="139"/>
      <c r="H45" s="139"/>
      <c r="I45" s="139"/>
      <c r="J45" s="140"/>
      <c r="K45" s="141"/>
      <c r="L45" s="38"/>
      <c r="M45" s="142"/>
      <c r="N45" s="38"/>
      <c r="T45" s="343"/>
      <c r="U45" s="343"/>
      <c r="V45" s="58"/>
    </row>
    <row r="46" spans="1:22" s="3" customFormat="1" ht="18">
      <c r="A46" s="138"/>
      <c r="B46" s="38"/>
      <c r="C46" s="38"/>
      <c r="D46" s="139"/>
      <c r="E46" s="139"/>
      <c r="F46" s="139"/>
      <c r="G46" s="139"/>
      <c r="H46" s="139"/>
      <c r="I46" s="139"/>
      <c r="J46" s="140"/>
      <c r="K46" s="141"/>
      <c r="L46" s="38"/>
      <c r="M46" s="142"/>
      <c r="N46" s="38"/>
      <c r="T46" s="343"/>
      <c r="U46" s="343"/>
      <c r="V46" s="58"/>
    </row>
    <row r="47" spans="1:22" s="3" customFormat="1" ht="18">
      <c r="A47" s="138"/>
      <c r="B47" s="38"/>
      <c r="C47" s="38"/>
      <c r="D47" s="139"/>
      <c r="E47" s="139"/>
      <c r="F47" s="139"/>
      <c r="G47" s="139"/>
      <c r="H47" s="139"/>
      <c r="I47" s="139"/>
      <c r="J47" s="140"/>
      <c r="K47" s="141"/>
      <c r="L47" s="38"/>
      <c r="M47" s="142"/>
      <c r="N47" s="38"/>
      <c r="T47" s="343"/>
      <c r="U47" s="343"/>
      <c r="V47" s="58"/>
    </row>
    <row r="48" spans="1:22" s="3" customFormat="1" ht="18">
      <c r="A48" s="138"/>
      <c r="B48" s="38"/>
      <c r="C48" s="38"/>
      <c r="D48" s="139"/>
      <c r="E48" s="139"/>
      <c r="F48" s="139"/>
      <c r="G48" s="139"/>
      <c r="H48" s="139"/>
      <c r="I48" s="139"/>
      <c r="J48" s="140"/>
      <c r="K48" s="141"/>
      <c r="L48" s="38"/>
      <c r="M48" s="142"/>
      <c r="N48" s="38"/>
      <c r="T48" s="343"/>
      <c r="U48" s="343"/>
      <c r="V48" s="58"/>
    </row>
    <row r="49" spans="1:22" s="3" customFormat="1" ht="18">
      <c r="A49" s="138"/>
      <c r="B49" s="38"/>
      <c r="C49" s="38"/>
      <c r="D49" s="139"/>
      <c r="E49" s="139"/>
      <c r="F49" s="139"/>
      <c r="G49" s="139"/>
      <c r="H49" s="139"/>
      <c r="I49" s="139"/>
      <c r="J49" s="140"/>
      <c r="K49" s="141"/>
      <c r="L49" s="38"/>
      <c r="M49" s="142"/>
      <c r="N49" s="38"/>
      <c r="T49" s="343"/>
      <c r="U49" s="343"/>
      <c r="V49" s="58"/>
    </row>
    <row r="50" spans="1:22" s="3" customFormat="1" ht="18">
      <c r="A50" s="138"/>
      <c r="B50" s="38"/>
      <c r="C50" s="38"/>
      <c r="D50" s="139"/>
      <c r="E50" s="139"/>
      <c r="F50" s="139"/>
      <c r="G50" s="139"/>
      <c r="H50" s="139"/>
      <c r="I50" s="139"/>
      <c r="J50" s="140"/>
      <c r="K50" s="141"/>
      <c r="L50" s="38"/>
      <c r="M50" s="142"/>
      <c r="N50" s="38"/>
      <c r="T50" s="343"/>
      <c r="U50" s="343"/>
      <c r="V50" s="58"/>
    </row>
    <row r="51" spans="1:22" s="3" customFormat="1" ht="18.75" thickBot="1">
      <c r="A51" s="143"/>
      <c r="B51" s="144"/>
      <c r="C51" s="144"/>
      <c r="D51" s="145"/>
      <c r="E51" s="145"/>
      <c r="F51" s="145"/>
      <c r="G51" s="145"/>
      <c r="H51" s="145"/>
      <c r="I51" s="145"/>
      <c r="J51" s="146"/>
      <c r="K51" s="147"/>
      <c r="L51" s="144"/>
      <c r="M51" s="148"/>
      <c r="N51" s="38"/>
      <c r="T51" s="343"/>
      <c r="U51" s="343"/>
      <c r="V51" s="58"/>
    </row>
    <row r="52" spans="1:22" s="3" customFormat="1" ht="15">
      <c r="A52" s="138"/>
      <c r="B52" s="149" t="s">
        <v>55</v>
      </c>
      <c r="C52" s="300"/>
      <c r="D52" s="301"/>
      <c r="E52" s="302"/>
      <c r="F52" s="302"/>
      <c r="G52" s="302"/>
      <c r="H52" s="302"/>
      <c r="I52" s="303"/>
      <c r="J52" s="304"/>
      <c r="K52" s="305"/>
      <c r="L52" s="306"/>
      <c r="M52" s="142"/>
      <c r="N52" s="38"/>
      <c r="Q52" s="155"/>
      <c r="R52" s="155"/>
      <c r="S52" s="155"/>
      <c r="T52" s="343"/>
      <c r="U52" s="343"/>
      <c r="V52" s="58"/>
    </row>
    <row r="53" spans="1:22" s="3" customFormat="1" ht="15">
      <c r="A53" s="138"/>
      <c r="B53" s="150"/>
      <c r="C53" s="300"/>
      <c r="D53" s="307"/>
      <c r="E53" s="302"/>
      <c r="F53" s="302"/>
      <c r="G53" s="302"/>
      <c r="H53" s="302"/>
      <c r="I53" s="308"/>
      <c r="J53" s="309"/>
      <c r="K53" s="310"/>
      <c r="L53" s="310"/>
      <c r="M53" s="142"/>
      <c r="N53" s="38"/>
      <c r="Q53" s="155"/>
      <c r="R53" s="155"/>
      <c r="S53" s="155"/>
      <c r="T53" s="343"/>
      <c r="U53" s="343"/>
      <c r="V53" s="58"/>
    </row>
    <row r="54" spans="1:22" s="3" customFormat="1" ht="16.5" thickBot="1">
      <c r="A54" s="158"/>
      <c r="B54" s="159"/>
      <c r="C54" s="311"/>
      <c r="D54" s="312"/>
      <c r="E54" s="313"/>
      <c r="F54" s="313"/>
      <c r="G54" s="313"/>
      <c r="H54" s="313"/>
      <c r="I54" s="313"/>
      <c r="J54" s="314"/>
      <c r="K54" s="315"/>
      <c r="L54" s="316"/>
      <c r="M54" s="160"/>
      <c r="N54" s="38"/>
      <c r="T54" s="343"/>
      <c r="U54" s="343"/>
      <c r="V54" s="59"/>
    </row>
    <row r="55" spans="1:16" ht="15.75" thickTop="1">
      <c r="A55" s="65"/>
      <c r="B55" s="66"/>
      <c r="C55" s="66"/>
      <c r="D55" s="66"/>
      <c r="E55" s="66"/>
      <c r="F55" s="66"/>
      <c r="G55" s="66"/>
      <c r="H55" s="66"/>
      <c r="I55" s="66"/>
      <c r="J55" s="66"/>
      <c r="K55" s="66"/>
      <c r="L55" s="66"/>
      <c r="M55" s="67"/>
      <c r="O55" s="383"/>
      <c r="P55" s="383"/>
    </row>
    <row r="56" spans="1:26" ht="15">
      <c r="A56" s="77"/>
      <c r="B56" s="79" t="s">
        <v>156</v>
      </c>
      <c r="C56" s="79"/>
      <c r="D56" s="79"/>
      <c r="E56" s="79"/>
      <c r="F56" s="79"/>
      <c r="G56" s="79"/>
      <c r="H56" s="79"/>
      <c r="I56" s="79"/>
      <c r="J56" s="79"/>
      <c r="K56" s="79"/>
      <c r="L56" s="79"/>
      <c r="M56" s="80"/>
      <c r="O56" s="445"/>
      <c r="P56" s="445"/>
      <c r="Q56" s="284"/>
      <c r="R56" s="284"/>
      <c r="S56" s="284"/>
      <c r="V56" s="284" t="s">
        <v>114</v>
      </c>
      <c r="X56" s="284" t="s">
        <v>120</v>
      </c>
      <c r="Y56" s="68" t="s">
        <v>122</v>
      </c>
      <c r="Z56" s="284"/>
    </row>
    <row r="57" spans="1:30" ht="15">
      <c r="A57" s="77"/>
      <c r="B57" s="439" t="s">
        <v>230</v>
      </c>
      <c r="C57" s="439"/>
      <c r="D57" s="439"/>
      <c r="E57" s="439"/>
      <c r="F57" s="439"/>
      <c r="G57" s="439"/>
      <c r="H57" s="439"/>
      <c r="I57" s="439"/>
      <c r="J57" s="439"/>
      <c r="K57" s="439"/>
      <c r="L57" s="439"/>
      <c r="M57" s="80"/>
      <c r="O57" s="445"/>
      <c r="P57" s="445"/>
      <c r="Q57" s="284" t="s">
        <v>114</v>
      </c>
      <c r="R57" s="284" t="s">
        <v>115</v>
      </c>
      <c r="S57" s="284" t="s">
        <v>116</v>
      </c>
      <c r="T57" s="339" t="s">
        <v>117</v>
      </c>
      <c r="U57" s="339" t="s">
        <v>118</v>
      </c>
      <c r="V57" s="284" t="s">
        <v>119</v>
      </c>
      <c r="X57" s="284" t="s">
        <v>121</v>
      </c>
      <c r="Y57" s="68" t="s">
        <v>121</v>
      </c>
      <c r="Z57" s="284"/>
      <c r="AA57" s="68" t="s">
        <v>56</v>
      </c>
      <c r="AB57" s="68" t="s">
        <v>57</v>
      </c>
      <c r="AC57" s="68" t="s">
        <v>123</v>
      </c>
      <c r="AD57" s="68" t="s">
        <v>124</v>
      </c>
    </row>
    <row r="58" spans="1:30" ht="15">
      <c r="A58" s="77"/>
      <c r="B58" s="439"/>
      <c r="C58" s="439"/>
      <c r="D58" s="439"/>
      <c r="E58" s="439"/>
      <c r="F58" s="439"/>
      <c r="G58" s="439"/>
      <c r="H58" s="439"/>
      <c r="I58" s="439"/>
      <c r="J58" s="439"/>
      <c r="K58" s="439"/>
      <c r="L58" s="439"/>
      <c r="M58" s="80"/>
      <c r="O58" s="291"/>
      <c r="Q58" s="68">
        <f>C12</f>
        <v>7</v>
      </c>
      <c r="R58" s="68">
        <v>0</v>
      </c>
      <c r="S58" s="68">
        <f>Q58+R58</f>
        <v>7</v>
      </c>
      <c r="T58" s="339">
        <f>RANK(S58,S$58:S$117,0)</f>
        <v>3</v>
      </c>
      <c r="U58" s="339">
        <v>1</v>
      </c>
      <c r="V58" s="68">
        <f>INDEX(Q$58:U$117,MATCH(U58,T$58:T$117,0),1)</f>
        <v>12</v>
      </c>
      <c r="X58" s="68">
        <f>-1*($L$27*(V58*0.0000353147)*(60/$G$26))/('S2'!$G$14*($G$28/12)*$L$28)</f>
        <v>-2.03412672</v>
      </c>
      <c r="Y58" s="68">
        <f>-1*'S1'!G$11</f>
        <v>-2</v>
      </c>
      <c r="AA58" s="68">
        <f>IF(X58=0," ",MAX(X58:Y58))</f>
        <v>-2</v>
      </c>
      <c r="AB58" s="68">
        <f>IF(AA58=" "," ",IF(X58&lt;Y58,0,Y58-X58))</f>
        <v>0</v>
      </c>
      <c r="AC58" s="68">
        <f>IF(AA58=" "," ",IF(X58&gt;Y58,0,X58-Y58))</f>
        <v>-0.034126720000000166</v>
      </c>
      <c r="AD58" s="68">
        <f>IF(AA58=" "," ",(X$58-0.5)-AA58-AB58-AC58)</f>
        <v>-0.5</v>
      </c>
    </row>
    <row r="59" spans="1:30" ht="15">
      <c r="A59" s="77"/>
      <c r="B59" s="439"/>
      <c r="C59" s="439"/>
      <c r="D59" s="439"/>
      <c r="E59" s="439"/>
      <c r="F59" s="439"/>
      <c r="G59" s="439"/>
      <c r="H59" s="439"/>
      <c r="I59" s="439"/>
      <c r="J59" s="439"/>
      <c r="K59" s="439"/>
      <c r="L59" s="439"/>
      <c r="M59" s="80"/>
      <c r="O59" s="291"/>
      <c r="P59" s="291"/>
      <c r="Q59" s="68">
        <f>D12</f>
        <v>7</v>
      </c>
      <c r="R59" s="68">
        <f>R58+0.00000001</f>
        <v>1E-08</v>
      </c>
      <c r="S59" s="68">
        <f aca="true" t="shared" si="12" ref="S59:S117">Q59+R59</f>
        <v>7.00000001</v>
      </c>
      <c r="T59" s="339">
        <f aca="true" t="shared" si="13" ref="T59:T117">RANK(S59,S$58:S$117,0)</f>
        <v>2</v>
      </c>
      <c r="U59" s="339">
        <f>U58+1</f>
        <v>2</v>
      </c>
      <c r="V59" s="68">
        <f aca="true" t="shared" si="14" ref="V59:V117">INDEX(Q$58:U$117,MATCH(U59,T$58:T$117,0),1)</f>
        <v>7</v>
      </c>
      <c r="X59" s="68">
        <f>-1*($L$27*(V59*0.0000353147)*(60/$G$26))/('S2'!$G$14*($G$28/12)*$L$28)</f>
        <v>-1.18657392</v>
      </c>
      <c r="Y59" s="68">
        <f>-1*'S1'!G$11</f>
        <v>-2</v>
      </c>
      <c r="AA59" s="68">
        <f aca="true" t="shared" si="15" ref="AA59:AA117">IF(X59=0," ",MAX(X59:Y59))</f>
        <v>-1.18657392</v>
      </c>
      <c r="AB59" s="68">
        <f aca="true" t="shared" si="16" ref="AB59:AB117">IF(AA59=" "," ",IF(X59&lt;Y59,0,Y59-X59))</f>
        <v>-0.8134260799999999</v>
      </c>
      <c r="AC59" s="68">
        <f aca="true" t="shared" si="17" ref="AC59:AC117">IF(AA59=" "," ",IF(X59&gt;Y59,0,X59-Y59))</f>
        <v>0</v>
      </c>
      <c r="AD59" s="68">
        <f aca="true" t="shared" si="18" ref="AD59:AD117">IF(AA59=" "," ",(X$58-0.5)-AA59-AB59-AC59)</f>
        <v>-0.5341267200000002</v>
      </c>
    </row>
    <row r="60" spans="1:30" ht="15">
      <c r="A60" s="77"/>
      <c r="B60" s="439"/>
      <c r="C60" s="439"/>
      <c r="D60" s="439"/>
      <c r="E60" s="439"/>
      <c r="F60" s="439"/>
      <c r="G60" s="439"/>
      <c r="H60" s="439"/>
      <c r="I60" s="439"/>
      <c r="J60" s="439"/>
      <c r="K60" s="439"/>
      <c r="L60" s="439"/>
      <c r="M60" s="80"/>
      <c r="O60" s="291"/>
      <c r="P60" s="291"/>
      <c r="Q60" s="68">
        <f>E12</f>
        <v>12</v>
      </c>
      <c r="R60" s="68">
        <f aca="true" t="shared" si="19" ref="R60:R117">R59+0.00000001</f>
        <v>2E-08</v>
      </c>
      <c r="S60" s="68">
        <f t="shared" si="12"/>
        <v>12.00000002</v>
      </c>
      <c r="T60" s="339">
        <f t="shared" si="13"/>
        <v>1</v>
      </c>
      <c r="U60" s="339">
        <f aca="true" t="shared" si="20" ref="U60:U117">U59+1</f>
        <v>3</v>
      </c>
      <c r="V60" s="68">
        <f t="shared" si="14"/>
        <v>7</v>
      </c>
      <c r="X60" s="68">
        <f>-1*($L$27*(V60*0.0000353147)*(60/$G$26))/('S2'!$G$14*($G$28/12)*$L$28)</f>
        <v>-1.18657392</v>
      </c>
      <c r="Y60" s="68">
        <f>-1*'S1'!G$11</f>
        <v>-2</v>
      </c>
      <c r="AA60" s="68">
        <f t="shared" si="15"/>
        <v>-1.18657392</v>
      </c>
      <c r="AB60" s="68">
        <f t="shared" si="16"/>
        <v>-0.8134260799999999</v>
      </c>
      <c r="AC60" s="68">
        <f t="shared" si="17"/>
        <v>0</v>
      </c>
      <c r="AD60" s="68">
        <f t="shared" si="18"/>
        <v>-0.5341267200000002</v>
      </c>
    </row>
    <row r="61" spans="1:30" ht="15">
      <c r="A61" s="77"/>
      <c r="B61" s="439"/>
      <c r="C61" s="439"/>
      <c r="D61" s="439"/>
      <c r="E61" s="439"/>
      <c r="F61" s="439"/>
      <c r="G61" s="439"/>
      <c r="H61" s="439"/>
      <c r="I61" s="439"/>
      <c r="J61" s="439"/>
      <c r="K61" s="439"/>
      <c r="L61" s="439"/>
      <c r="M61" s="80"/>
      <c r="O61" s="291"/>
      <c r="P61" s="291"/>
      <c r="Q61" s="68">
        <f>F12</f>
        <v>0</v>
      </c>
      <c r="R61" s="68">
        <f t="shared" si="19"/>
        <v>3.0000000000000004E-08</v>
      </c>
      <c r="S61" s="68">
        <f t="shared" si="12"/>
        <v>3.0000000000000004E-08</v>
      </c>
      <c r="T61" s="339">
        <f t="shared" si="13"/>
        <v>60</v>
      </c>
      <c r="U61" s="339">
        <f t="shared" si="20"/>
        <v>4</v>
      </c>
      <c r="V61" s="68">
        <f t="shared" si="14"/>
        <v>0</v>
      </c>
      <c r="X61" s="68">
        <f>-1*($L$27*(V61*0.0000353147)*(60/$G$26))/('S2'!$G$14*($G$28/12)*$L$28)</f>
        <v>0</v>
      </c>
      <c r="Y61" s="68">
        <f>-1*'S1'!G$11</f>
        <v>-2</v>
      </c>
      <c r="AA61" s="68" t="str">
        <f t="shared" si="15"/>
        <v xml:space="preserve"> </v>
      </c>
      <c r="AB61" s="68" t="str">
        <f t="shared" si="16"/>
        <v xml:space="preserve"> </v>
      </c>
      <c r="AC61" s="68" t="str">
        <f t="shared" si="17"/>
        <v xml:space="preserve"> </v>
      </c>
      <c r="AD61" s="68" t="str">
        <f t="shared" si="18"/>
        <v xml:space="preserve"> </v>
      </c>
    </row>
    <row r="62" spans="1:30" ht="15">
      <c r="A62" s="77"/>
      <c r="B62" s="439"/>
      <c r="C62" s="439"/>
      <c r="D62" s="439"/>
      <c r="E62" s="439"/>
      <c r="F62" s="439"/>
      <c r="G62" s="439"/>
      <c r="H62" s="439"/>
      <c r="I62" s="439"/>
      <c r="J62" s="439"/>
      <c r="K62" s="439"/>
      <c r="L62" s="439"/>
      <c r="M62" s="80"/>
      <c r="O62" s="291"/>
      <c r="P62" s="291"/>
      <c r="Q62" s="68">
        <f>G12</f>
        <v>0</v>
      </c>
      <c r="R62" s="68">
        <f t="shared" si="19"/>
        <v>4E-08</v>
      </c>
      <c r="S62" s="68">
        <f t="shared" si="12"/>
        <v>4E-08</v>
      </c>
      <c r="T62" s="339">
        <f t="shared" si="13"/>
        <v>59</v>
      </c>
      <c r="U62" s="339">
        <f t="shared" si="20"/>
        <v>5</v>
      </c>
      <c r="V62" s="68">
        <f t="shared" si="14"/>
        <v>0</v>
      </c>
      <c r="X62" s="68">
        <f>-1*($L$27*(V62*0.0000353147)*(60/$G$26))/('S2'!$G$14*($G$28/12)*$L$28)</f>
        <v>0</v>
      </c>
      <c r="Y62" s="68">
        <f>-1*'S1'!G$11</f>
        <v>-2</v>
      </c>
      <c r="AA62" s="68" t="str">
        <f t="shared" si="15"/>
        <v xml:space="preserve"> </v>
      </c>
      <c r="AB62" s="68" t="str">
        <f t="shared" si="16"/>
        <v xml:space="preserve"> </v>
      </c>
      <c r="AC62" s="68" t="str">
        <f t="shared" si="17"/>
        <v xml:space="preserve"> </v>
      </c>
      <c r="AD62" s="68" t="str">
        <f t="shared" si="18"/>
        <v xml:space="preserve"> </v>
      </c>
    </row>
    <row r="63" spans="1:30" ht="15">
      <c r="A63" s="77"/>
      <c r="B63" s="288" t="s">
        <v>157</v>
      </c>
      <c r="C63" s="288"/>
      <c r="D63" s="288"/>
      <c r="E63" s="288"/>
      <c r="F63" s="288"/>
      <c r="G63" s="288"/>
      <c r="H63" s="288"/>
      <c r="I63" s="288"/>
      <c r="J63" s="288"/>
      <c r="K63" s="288"/>
      <c r="L63" s="288"/>
      <c r="M63" s="80"/>
      <c r="O63" s="291"/>
      <c r="P63" s="291"/>
      <c r="Q63" s="68">
        <f>H12</f>
        <v>0</v>
      </c>
      <c r="R63" s="68">
        <f t="shared" si="19"/>
        <v>5E-08</v>
      </c>
      <c r="S63" s="68">
        <f t="shared" si="12"/>
        <v>5E-08</v>
      </c>
      <c r="T63" s="339">
        <f t="shared" si="13"/>
        <v>58</v>
      </c>
      <c r="U63" s="339">
        <f t="shared" si="20"/>
        <v>6</v>
      </c>
      <c r="V63" s="68">
        <f t="shared" si="14"/>
        <v>0</v>
      </c>
      <c r="X63" s="68">
        <f>-1*($L$27*(V63*0.0000353147)*(60/$G$26))/('S2'!$G$14*($G$28/12)*$L$28)</f>
        <v>0</v>
      </c>
      <c r="Y63" s="68">
        <f>-1*'S1'!G$11</f>
        <v>-2</v>
      </c>
      <c r="AA63" s="68" t="str">
        <f t="shared" si="15"/>
        <v xml:space="preserve"> </v>
      </c>
      <c r="AB63" s="68" t="str">
        <f t="shared" si="16"/>
        <v xml:space="preserve"> </v>
      </c>
      <c r="AC63" s="68" t="str">
        <f t="shared" si="17"/>
        <v xml:space="preserve"> </v>
      </c>
      <c r="AD63" s="68" t="str">
        <f t="shared" si="18"/>
        <v xml:space="preserve"> </v>
      </c>
    </row>
    <row r="64" spans="1:30" ht="15">
      <c r="A64" s="77"/>
      <c r="B64" s="439" t="str">
        <f>CONCATENATE("The catches section of the worksheet is used to record up to 60 catch can measurements from field testing."," Your test for this site used ",O64," catch cans."," The smallest volume collected was ",O66," ml and the largest volume collected was ",O65," ml.")</f>
        <v>The catches section of the worksheet is used to record up to 60 catch can measurements from field testing. Your test for this site used 3 catch cans. The smallest volume collected was 7 ml and the largest volume collected was 12 ml.</v>
      </c>
      <c r="C64" s="439"/>
      <c r="D64" s="439"/>
      <c r="E64" s="439"/>
      <c r="F64" s="439"/>
      <c r="G64" s="439"/>
      <c r="H64" s="439"/>
      <c r="I64" s="439"/>
      <c r="J64" s="439"/>
      <c r="K64" s="439"/>
      <c r="L64" s="439"/>
      <c r="M64" s="80"/>
      <c r="O64" s="68">
        <f>COUNTIF(C12:L17,"&gt;0")</f>
        <v>3</v>
      </c>
      <c r="P64" s="291"/>
      <c r="Q64" s="68">
        <f>I12</f>
        <v>0</v>
      </c>
      <c r="R64" s="68">
        <f t="shared" si="19"/>
        <v>6E-08</v>
      </c>
      <c r="S64" s="68">
        <f t="shared" si="12"/>
        <v>6E-08</v>
      </c>
      <c r="T64" s="339">
        <f t="shared" si="13"/>
        <v>57</v>
      </c>
      <c r="U64" s="339">
        <f t="shared" si="20"/>
        <v>7</v>
      </c>
      <c r="V64" s="68">
        <f t="shared" si="14"/>
        <v>0</v>
      </c>
      <c r="X64" s="68">
        <f>-1*($L$27*(V64*0.0000353147)*(60/$G$26))/('S2'!$G$14*($G$28/12)*$L$28)</f>
        <v>0</v>
      </c>
      <c r="Y64" s="68">
        <f>-1*'S1'!G$11</f>
        <v>-2</v>
      </c>
      <c r="AA64" s="68" t="str">
        <f t="shared" si="15"/>
        <v xml:space="preserve"> </v>
      </c>
      <c r="AB64" s="68" t="str">
        <f t="shared" si="16"/>
        <v xml:space="preserve"> </v>
      </c>
      <c r="AC64" s="68" t="str">
        <f t="shared" si="17"/>
        <v xml:space="preserve"> </v>
      </c>
      <c r="AD64" s="68" t="str">
        <f t="shared" si="18"/>
        <v xml:space="preserve"> </v>
      </c>
    </row>
    <row r="65" spans="1:30" ht="15">
      <c r="A65" s="77"/>
      <c r="B65" s="439"/>
      <c r="C65" s="439"/>
      <c r="D65" s="439"/>
      <c r="E65" s="439"/>
      <c r="F65" s="439"/>
      <c r="G65" s="439"/>
      <c r="H65" s="439"/>
      <c r="I65" s="439"/>
      <c r="J65" s="439"/>
      <c r="K65" s="439"/>
      <c r="L65" s="439"/>
      <c r="M65" s="80"/>
      <c r="O65" s="68">
        <f>MAX(C12:L17)</f>
        <v>12</v>
      </c>
      <c r="P65" s="291"/>
      <c r="Q65" s="68">
        <f>J12</f>
        <v>0</v>
      </c>
      <c r="R65" s="68">
        <f t="shared" si="19"/>
        <v>6.999999999999999E-08</v>
      </c>
      <c r="S65" s="68">
        <f t="shared" si="12"/>
        <v>6.999999999999999E-08</v>
      </c>
      <c r="T65" s="339">
        <f t="shared" si="13"/>
        <v>56</v>
      </c>
      <c r="U65" s="339">
        <f t="shared" si="20"/>
        <v>8</v>
      </c>
      <c r="V65" s="68">
        <f t="shared" si="14"/>
        <v>0</v>
      </c>
      <c r="X65" s="68">
        <f>-1*($L$27*(V65*0.0000353147)*(60/$G$26))/('S2'!$G$14*($G$28/12)*$L$28)</f>
        <v>0</v>
      </c>
      <c r="Y65" s="68">
        <f>-1*'S1'!G$11</f>
        <v>-2</v>
      </c>
      <c r="AA65" s="68" t="str">
        <f t="shared" si="15"/>
        <v xml:space="preserve"> </v>
      </c>
      <c r="AB65" s="68" t="str">
        <f t="shared" si="16"/>
        <v xml:space="preserve"> </v>
      </c>
      <c r="AC65" s="68" t="str">
        <f t="shared" si="17"/>
        <v xml:space="preserve"> </v>
      </c>
      <c r="AD65" s="68" t="str">
        <f t="shared" si="18"/>
        <v xml:space="preserve"> </v>
      </c>
    </row>
    <row r="66" spans="1:30" ht="15">
      <c r="A66" s="77"/>
      <c r="B66" s="439"/>
      <c r="C66" s="439"/>
      <c r="D66" s="439"/>
      <c r="E66" s="439"/>
      <c r="F66" s="439"/>
      <c r="G66" s="439"/>
      <c r="H66" s="439"/>
      <c r="I66" s="439"/>
      <c r="J66" s="439"/>
      <c r="K66" s="439"/>
      <c r="L66" s="439"/>
      <c r="M66" s="80"/>
      <c r="O66" s="68">
        <f>MIN(C12:L17)</f>
        <v>7</v>
      </c>
      <c r="P66" s="291"/>
      <c r="Q66" s="68">
        <f>K12</f>
        <v>0</v>
      </c>
      <c r="R66" s="68">
        <f t="shared" si="19"/>
        <v>7.999999999999999E-08</v>
      </c>
      <c r="S66" s="68">
        <f t="shared" si="12"/>
        <v>7.999999999999999E-08</v>
      </c>
      <c r="T66" s="339">
        <f t="shared" si="13"/>
        <v>55</v>
      </c>
      <c r="U66" s="339">
        <f t="shared" si="20"/>
        <v>9</v>
      </c>
      <c r="V66" s="68">
        <f t="shared" si="14"/>
        <v>0</v>
      </c>
      <c r="X66" s="68">
        <f>-1*($L$27*(V66*0.0000353147)*(60/$G$26))/('S2'!$G$14*($G$28/12)*$L$28)</f>
        <v>0</v>
      </c>
      <c r="Y66" s="68">
        <f>-1*'S1'!G$11</f>
        <v>-2</v>
      </c>
      <c r="AA66" s="68" t="str">
        <f t="shared" si="15"/>
        <v xml:space="preserve"> </v>
      </c>
      <c r="AB66" s="68" t="str">
        <f t="shared" si="16"/>
        <v xml:space="preserve"> </v>
      </c>
      <c r="AC66" s="68" t="str">
        <f t="shared" si="17"/>
        <v xml:space="preserve"> </v>
      </c>
      <c r="AD66" s="68" t="str">
        <f t="shared" si="18"/>
        <v xml:space="preserve"> </v>
      </c>
    </row>
    <row r="67" spans="1:30" ht="15">
      <c r="A67" s="77"/>
      <c r="B67" s="124"/>
      <c r="C67" s="378"/>
      <c r="D67" s="79"/>
      <c r="E67" s="79"/>
      <c r="F67" s="79"/>
      <c r="G67" s="79"/>
      <c r="H67" s="79"/>
      <c r="I67" s="79"/>
      <c r="J67" s="79"/>
      <c r="K67" s="79"/>
      <c r="L67" s="79"/>
      <c r="M67" s="80"/>
      <c r="P67" s="291"/>
      <c r="Q67" s="68">
        <f>L12</f>
        <v>0</v>
      </c>
      <c r="R67" s="68">
        <f t="shared" si="19"/>
        <v>8.999999999999999E-08</v>
      </c>
      <c r="S67" s="68">
        <f t="shared" si="12"/>
        <v>8.999999999999999E-08</v>
      </c>
      <c r="T67" s="339">
        <f t="shared" si="13"/>
        <v>54</v>
      </c>
      <c r="U67" s="339">
        <f t="shared" si="20"/>
        <v>10</v>
      </c>
      <c r="V67" s="68">
        <f t="shared" si="14"/>
        <v>0</v>
      </c>
      <c r="X67" s="68">
        <f>-1*($L$27*(V67*0.0000353147)*(60/$G$26))/('S2'!$G$14*($G$28/12)*$L$28)</f>
        <v>0</v>
      </c>
      <c r="Y67" s="68">
        <f>-1*'S1'!G$11</f>
        <v>-2</v>
      </c>
      <c r="AA67" s="68" t="str">
        <f t="shared" si="15"/>
        <v xml:space="preserve"> </v>
      </c>
      <c r="AB67" s="68" t="str">
        <f t="shared" si="16"/>
        <v xml:space="preserve"> </v>
      </c>
      <c r="AC67" s="68" t="str">
        <f t="shared" si="17"/>
        <v xml:space="preserve"> </v>
      </c>
      <c r="AD67" s="68" t="str">
        <f t="shared" si="18"/>
        <v xml:space="preserve"> </v>
      </c>
    </row>
    <row r="68" spans="1:30" ht="15">
      <c r="A68" s="77"/>
      <c r="B68" s="124" t="s">
        <v>158</v>
      </c>
      <c r="C68" s="378"/>
      <c r="D68" s="79"/>
      <c r="E68" s="79"/>
      <c r="F68" s="79"/>
      <c r="G68" s="79"/>
      <c r="H68" s="79"/>
      <c r="I68" s="79"/>
      <c r="J68" s="79"/>
      <c r="K68" s="79"/>
      <c r="L68" s="79"/>
      <c r="M68" s="80"/>
      <c r="P68" s="291"/>
      <c r="Q68" s="68">
        <f>C13</f>
        <v>0</v>
      </c>
      <c r="R68" s="68">
        <f t="shared" si="19"/>
        <v>9.999999999999998E-08</v>
      </c>
      <c r="S68" s="68">
        <f t="shared" si="12"/>
        <v>9.999999999999998E-08</v>
      </c>
      <c r="T68" s="339">
        <f t="shared" si="13"/>
        <v>53</v>
      </c>
      <c r="U68" s="339">
        <f t="shared" si="20"/>
        <v>11</v>
      </c>
      <c r="V68" s="68">
        <f t="shared" si="14"/>
        <v>0</v>
      </c>
      <c r="X68" s="68">
        <f>-1*($L$27*(V68*0.0000353147)*(60/$G$26))/('S2'!$G$14*($G$28/12)*$L$28)</f>
        <v>0</v>
      </c>
      <c r="Y68" s="68">
        <f>-1*'S1'!G$11</f>
        <v>-2</v>
      </c>
      <c r="AA68" s="68" t="str">
        <f t="shared" si="15"/>
        <v xml:space="preserve"> </v>
      </c>
      <c r="AB68" s="68" t="str">
        <f t="shared" si="16"/>
        <v xml:space="preserve"> </v>
      </c>
      <c r="AC68" s="68" t="str">
        <f t="shared" si="17"/>
        <v xml:space="preserve"> </v>
      </c>
      <c r="AD68" s="68" t="str">
        <f t="shared" si="18"/>
        <v xml:space="preserve"> </v>
      </c>
    </row>
    <row r="69" spans="1:30" ht="15">
      <c r="A69" s="77"/>
      <c r="B69" s="455" t="str">
        <f>CONCATENATE("The pressure section of the worksheet contains pressures recorded during the catch test."," While pressures are not directly related to the irrigation application of distribution uniformity calculations they do provide good information for system analysis that can help to identify problems and deveklop solutions."," Your test for this site included ",O69," pressure readings."," The smallest pressure reading was ",O71," psi and the largest pressure reading was ",O70," psi.")</f>
        <v>The pressure section of the worksheet contains pressures recorded during the catch test. While pressures are not directly related to the irrigation application of distribution uniformity calculations they do provide good information for system analysis that can help to identify problems and deveklop solutions. Your test for this site included 2 pressure readings. The smallest pressure reading was 10 psi and the largest pressure reading was 10 psi.</v>
      </c>
      <c r="C69" s="455"/>
      <c r="D69" s="455"/>
      <c r="E69" s="455"/>
      <c r="F69" s="455"/>
      <c r="G69" s="455"/>
      <c r="H69" s="455"/>
      <c r="I69" s="455"/>
      <c r="J69" s="455"/>
      <c r="K69" s="455"/>
      <c r="L69" s="455"/>
      <c r="M69" s="80"/>
      <c r="O69" s="68">
        <f>COUNTIF(C21:L23,"&gt;0")</f>
        <v>2</v>
      </c>
      <c r="P69" s="291"/>
      <c r="Q69" s="68">
        <f>D13</f>
        <v>0</v>
      </c>
      <c r="R69" s="68">
        <f t="shared" si="19"/>
        <v>1.0999999999999998E-07</v>
      </c>
      <c r="S69" s="68">
        <f t="shared" si="12"/>
        <v>1.0999999999999998E-07</v>
      </c>
      <c r="T69" s="339">
        <f t="shared" si="13"/>
        <v>52</v>
      </c>
      <c r="U69" s="339">
        <f t="shared" si="20"/>
        <v>12</v>
      </c>
      <c r="V69" s="68">
        <f t="shared" si="14"/>
        <v>0</v>
      </c>
      <c r="X69" s="68">
        <f>-1*($L$27*(V69*0.0000353147)*(60/$G$26))/('S2'!$G$14*($G$28/12)*$L$28)</f>
        <v>0</v>
      </c>
      <c r="Y69" s="68">
        <f>-1*'S1'!G$11</f>
        <v>-2</v>
      </c>
      <c r="AA69" s="68" t="str">
        <f t="shared" si="15"/>
        <v xml:space="preserve"> </v>
      </c>
      <c r="AB69" s="68" t="str">
        <f t="shared" si="16"/>
        <v xml:space="preserve"> </v>
      </c>
      <c r="AC69" s="68" t="str">
        <f t="shared" si="17"/>
        <v xml:space="preserve"> </v>
      </c>
      <c r="AD69" s="68" t="str">
        <f t="shared" si="18"/>
        <v xml:space="preserve"> </v>
      </c>
    </row>
    <row r="70" spans="1:30" ht="15">
      <c r="A70" s="77"/>
      <c r="B70" s="455"/>
      <c r="C70" s="455"/>
      <c r="D70" s="455"/>
      <c r="E70" s="455"/>
      <c r="F70" s="455"/>
      <c r="G70" s="455"/>
      <c r="H70" s="455"/>
      <c r="I70" s="455"/>
      <c r="J70" s="455"/>
      <c r="K70" s="455"/>
      <c r="L70" s="455"/>
      <c r="M70" s="80"/>
      <c r="O70" s="68">
        <f>MAX(C21:L23)</f>
        <v>10</v>
      </c>
      <c r="P70" s="291"/>
      <c r="Q70" s="68">
        <f>E13</f>
        <v>0</v>
      </c>
      <c r="R70" s="68">
        <f t="shared" si="19"/>
        <v>1.2E-07</v>
      </c>
      <c r="S70" s="68">
        <f t="shared" si="12"/>
        <v>1.2E-07</v>
      </c>
      <c r="T70" s="339">
        <f t="shared" si="13"/>
        <v>51</v>
      </c>
      <c r="U70" s="339">
        <f t="shared" si="20"/>
        <v>13</v>
      </c>
      <c r="V70" s="68">
        <f t="shared" si="14"/>
        <v>0</v>
      </c>
      <c r="X70" s="68">
        <f>-1*($L$27*(V70*0.0000353147)*(60/$G$26))/('S2'!$G$14*($G$28/12)*$L$28)</f>
        <v>0</v>
      </c>
      <c r="Y70" s="68">
        <f>-1*'S1'!G$11</f>
        <v>-2</v>
      </c>
      <c r="AA70" s="68" t="str">
        <f t="shared" si="15"/>
        <v xml:space="preserve"> </v>
      </c>
      <c r="AB70" s="68" t="str">
        <f t="shared" si="16"/>
        <v xml:space="preserve"> </v>
      </c>
      <c r="AC70" s="68" t="str">
        <f t="shared" si="17"/>
        <v xml:space="preserve"> </v>
      </c>
      <c r="AD70" s="68" t="str">
        <f t="shared" si="18"/>
        <v xml:space="preserve"> </v>
      </c>
    </row>
    <row r="71" spans="1:30" ht="15">
      <c r="A71" s="77"/>
      <c r="B71" s="455"/>
      <c r="C71" s="455"/>
      <c r="D71" s="455"/>
      <c r="E71" s="455"/>
      <c r="F71" s="455"/>
      <c r="G71" s="455"/>
      <c r="H71" s="455"/>
      <c r="I71" s="455"/>
      <c r="J71" s="455"/>
      <c r="K71" s="455"/>
      <c r="L71" s="455"/>
      <c r="M71" s="80"/>
      <c r="O71" s="68">
        <f>MIN(C21:L23)</f>
        <v>10</v>
      </c>
      <c r="P71" s="291"/>
      <c r="Q71" s="68">
        <f>F13</f>
        <v>0</v>
      </c>
      <c r="R71" s="68">
        <f t="shared" si="19"/>
        <v>1.3E-07</v>
      </c>
      <c r="S71" s="68">
        <f t="shared" si="12"/>
        <v>1.3E-07</v>
      </c>
      <c r="T71" s="339">
        <f t="shared" si="13"/>
        <v>50</v>
      </c>
      <c r="U71" s="339">
        <f t="shared" si="20"/>
        <v>14</v>
      </c>
      <c r="V71" s="68">
        <f t="shared" si="14"/>
        <v>0</v>
      </c>
      <c r="X71" s="68">
        <f>-1*($L$27*(V71*0.0000353147)*(60/$G$26))/('S2'!$G$14*($G$28/12)*$L$28)</f>
        <v>0</v>
      </c>
      <c r="Y71" s="68">
        <f>-1*'S1'!G$11</f>
        <v>-2</v>
      </c>
      <c r="AA71" s="68" t="str">
        <f t="shared" si="15"/>
        <v xml:space="preserve"> </v>
      </c>
      <c r="AB71" s="68" t="str">
        <f t="shared" si="16"/>
        <v xml:space="preserve"> </v>
      </c>
      <c r="AC71" s="68" t="str">
        <f t="shared" si="17"/>
        <v xml:space="preserve"> </v>
      </c>
      <c r="AD71" s="68" t="str">
        <f t="shared" si="18"/>
        <v xml:space="preserve"> </v>
      </c>
    </row>
    <row r="72" spans="1:30" ht="15">
      <c r="A72" s="77"/>
      <c r="B72" s="455"/>
      <c r="C72" s="455"/>
      <c r="D72" s="455"/>
      <c r="E72" s="455"/>
      <c r="F72" s="455"/>
      <c r="G72" s="455"/>
      <c r="H72" s="455"/>
      <c r="I72" s="455"/>
      <c r="J72" s="455"/>
      <c r="K72" s="455"/>
      <c r="L72" s="455"/>
      <c r="M72" s="80"/>
      <c r="P72" s="291"/>
      <c r="Q72" s="68">
        <f>G13</f>
        <v>0</v>
      </c>
      <c r="R72" s="68">
        <f t="shared" si="19"/>
        <v>1.4E-07</v>
      </c>
      <c r="S72" s="68">
        <f t="shared" si="12"/>
        <v>1.4E-07</v>
      </c>
      <c r="T72" s="339">
        <f t="shared" si="13"/>
        <v>49</v>
      </c>
      <c r="U72" s="339">
        <f t="shared" si="20"/>
        <v>15</v>
      </c>
      <c r="V72" s="68">
        <f t="shared" si="14"/>
        <v>0</v>
      </c>
      <c r="X72" s="68">
        <f>-1*($L$27*(V72*0.0000353147)*(60/$G$26))/('S2'!$G$14*($G$28/12)*$L$28)</f>
        <v>0</v>
      </c>
      <c r="Y72" s="68">
        <f>-1*'S1'!G$11</f>
        <v>-2</v>
      </c>
      <c r="AA72" s="68" t="str">
        <f t="shared" si="15"/>
        <v xml:space="preserve"> </v>
      </c>
      <c r="AB72" s="68" t="str">
        <f t="shared" si="16"/>
        <v xml:space="preserve"> </v>
      </c>
      <c r="AC72" s="68" t="str">
        <f t="shared" si="17"/>
        <v xml:space="preserve"> </v>
      </c>
      <c r="AD72" s="68" t="str">
        <f t="shared" si="18"/>
        <v xml:space="preserve"> </v>
      </c>
    </row>
    <row r="73" spans="1:30" ht="15">
      <c r="A73" s="77"/>
      <c r="B73" s="455"/>
      <c r="C73" s="455"/>
      <c r="D73" s="455"/>
      <c r="E73" s="455"/>
      <c r="F73" s="455"/>
      <c r="G73" s="455"/>
      <c r="H73" s="455"/>
      <c r="I73" s="455"/>
      <c r="J73" s="455"/>
      <c r="K73" s="455"/>
      <c r="L73" s="455"/>
      <c r="M73" s="80"/>
      <c r="P73" s="291"/>
      <c r="Q73" s="68">
        <f>H13</f>
        <v>0</v>
      </c>
      <c r="R73" s="68">
        <f t="shared" si="19"/>
        <v>1.5000000000000002E-07</v>
      </c>
      <c r="S73" s="68">
        <f t="shared" si="12"/>
        <v>1.5000000000000002E-07</v>
      </c>
      <c r="T73" s="339">
        <f t="shared" si="13"/>
        <v>48</v>
      </c>
      <c r="U73" s="339">
        <f t="shared" si="20"/>
        <v>16</v>
      </c>
      <c r="V73" s="68">
        <f t="shared" si="14"/>
        <v>0</v>
      </c>
      <c r="X73" s="68">
        <f>-1*($L$27*(V73*0.0000353147)*(60/$G$26))/('S2'!$G$14*($G$28/12)*$L$28)</f>
        <v>0</v>
      </c>
      <c r="Y73" s="68">
        <f>-1*'S1'!G$11</f>
        <v>-2</v>
      </c>
      <c r="AA73" s="68" t="str">
        <f t="shared" si="15"/>
        <v xml:space="preserve"> </v>
      </c>
      <c r="AB73" s="68" t="str">
        <f t="shared" si="16"/>
        <v xml:space="preserve"> </v>
      </c>
      <c r="AC73" s="68" t="str">
        <f t="shared" si="17"/>
        <v xml:space="preserve"> </v>
      </c>
      <c r="AD73" s="68" t="str">
        <f t="shared" si="18"/>
        <v xml:space="preserve"> </v>
      </c>
    </row>
    <row r="74" spans="1:30" ht="15">
      <c r="A74" s="77"/>
      <c r="C74" s="378"/>
      <c r="D74" s="79"/>
      <c r="E74" s="79"/>
      <c r="F74" s="79"/>
      <c r="G74" s="79"/>
      <c r="H74" s="79"/>
      <c r="I74" s="79"/>
      <c r="J74" s="79"/>
      <c r="K74" s="79"/>
      <c r="L74" s="79"/>
      <c r="M74" s="80"/>
      <c r="P74" s="291"/>
      <c r="Q74" s="68">
        <f>I13</f>
        <v>0</v>
      </c>
      <c r="R74" s="68">
        <f t="shared" si="19"/>
        <v>1.6000000000000003E-07</v>
      </c>
      <c r="S74" s="68">
        <f t="shared" si="12"/>
        <v>1.6000000000000003E-07</v>
      </c>
      <c r="T74" s="339">
        <f t="shared" si="13"/>
        <v>47</v>
      </c>
      <c r="U74" s="339">
        <f t="shared" si="20"/>
        <v>17</v>
      </c>
      <c r="V74" s="68">
        <f t="shared" si="14"/>
        <v>0</v>
      </c>
      <c r="X74" s="68">
        <f>-1*($L$27*(V74*0.0000353147)*(60/$G$26))/('S2'!$G$14*($G$28/12)*$L$28)</f>
        <v>0</v>
      </c>
      <c r="Y74" s="68">
        <f>-1*'S1'!G$11</f>
        <v>-2</v>
      </c>
      <c r="AA74" s="68" t="str">
        <f t="shared" si="15"/>
        <v xml:space="preserve"> </v>
      </c>
      <c r="AB74" s="68" t="str">
        <f t="shared" si="16"/>
        <v xml:space="preserve"> </v>
      </c>
      <c r="AC74" s="68" t="str">
        <f t="shared" si="17"/>
        <v xml:space="preserve"> </v>
      </c>
      <c r="AD74" s="68" t="str">
        <f t="shared" si="18"/>
        <v xml:space="preserve"> </v>
      </c>
    </row>
    <row r="75" spans="1:30" ht="15">
      <c r="A75" s="77"/>
      <c r="B75" s="124" t="s">
        <v>159</v>
      </c>
      <c r="C75" s="378"/>
      <c r="D75" s="79"/>
      <c r="E75" s="79"/>
      <c r="F75" s="79"/>
      <c r="G75" s="79"/>
      <c r="H75" s="79"/>
      <c r="I75" s="79"/>
      <c r="J75" s="79"/>
      <c r="K75" s="79"/>
      <c r="L75" s="79"/>
      <c r="M75" s="80"/>
      <c r="P75" s="291"/>
      <c r="Q75" s="68">
        <f>J13</f>
        <v>0</v>
      </c>
      <c r="R75" s="68">
        <f t="shared" si="19"/>
        <v>1.7000000000000004E-07</v>
      </c>
      <c r="S75" s="68">
        <f t="shared" si="12"/>
        <v>1.7000000000000004E-07</v>
      </c>
      <c r="T75" s="339">
        <f t="shared" si="13"/>
        <v>46</v>
      </c>
      <c r="U75" s="339">
        <f t="shared" si="20"/>
        <v>18</v>
      </c>
      <c r="V75" s="68">
        <f t="shared" si="14"/>
        <v>0</v>
      </c>
      <c r="X75" s="68">
        <f>-1*($L$27*(V75*0.0000353147)*(60/$G$26))/('S2'!$G$14*($G$28/12)*$L$28)</f>
        <v>0</v>
      </c>
      <c r="Y75" s="68">
        <f>-1*'S1'!G$11</f>
        <v>-2</v>
      </c>
      <c r="AA75" s="68" t="str">
        <f t="shared" si="15"/>
        <v xml:space="preserve"> </v>
      </c>
      <c r="AB75" s="68" t="str">
        <f t="shared" si="16"/>
        <v xml:space="preserve"> </v>
      </c>
      <c r="AC75" s="68" t="str">
        <f t="shared" si="17"/>
        <v xml:space="preserve"> </v>
      </c>
      <c r="AD75" s="68" t="str">
        <f t="shared" si="18"/>
        <v xml:space="preserve"> </v>
      </c>
    </row>
    <row r="76" spans="1:30" ht="15">
      <c r="A76" s="77"/>
      <c r="B76" s="441" t="s">
        <v>160</v>
      </c>
      <c r="C76" s="441"/>
      <c r="D76" s="441"/>
      <c r="E76" s="441"/>
      <c r="F76" s="441"/>
      <c r="G76" s="441"/>
      <c r="H76" s="441"/>
      <c r="I76" s="441"/>
      <c r="J76" s="441"/>
      <c r="K76" s="441"/>
      <c r="L76" s="441"/>
      <c r="M76" s="80"/>
      <c r="P76" s="291"/>
      <c r="Q76" s="68">
        <f>K13</f>
        <v>0</v>
      </c>
      <c r="R76" s="68">
        <f t="shared" si="19"/>
        <v>1.8000000000000005E-07</v>
      </c>
      <c r="S76" s="68">
        <f t="shared" si="12"/>
        <v>1.8000000000000005E-07</v>
      </c>
      <c r="T76" s="339">
        <f t="shared" si="13"/>
        <v>45</v>
      </c>
      <c r="U76" s="339">
        <f t="shared" si="20"/>
        <v>19</v>
      </c>
      <c r="V76" s="68">
        <f t="shared" si="14"/>
        <v>0</v>
      </c>
      <c r="X76" s="68">
        <f>-1*($L$27*(V76*0.0000353147)*(60/$G$26))/('S2'!$G$14*($G$28/12)*$L$28)</f>
        <v>0</v>
      </c>
      <c r="Y76" s="68">
        <f>-1*'S1'!G$11</f>
        <v>-2</v>
      </c>
      <c r="AA76" s="68" t="str">
        <f t="shared" si="15"/>
        <v xml:space="preserve"> </v>
      </c>
      <c r="AB76" s="68" t="str">
        <f t="shared" si="16"/>
        <v xml:space="preserve"> </v>
      </c>
      <c r="AC76" s="68" t="str">
        <f t="shared" si="17"/>
        <v xml:space="preserve"> </v>
      </c>
      <c r="AD76" s="68" t="str">
        <f t="shared" si="18"/>
        <v xml:space="preserve"> </v>
      </c>
    </row>
    <row r="77" spans="1:30" ht="15">
      <c r="A77" s="77"/>
      <c r="B77" s="441"/>
      <c r="C77" s="441"/>
      <c r="D77" s="441"/>
      <c r="E77" s="441"/>
      <c r="F77" s="441"/>
      <c r="G77" s="441"/>
      <c r="H77" s="441"/>
      <c r="I77" s="441"/>
      <c r="J77" s="441"/>
      <c r="K77" s="441"/>
      <c r="L77" s="441"/>
      <c r="M77" s="80"/>
      <c r="P77" s="291"/>
      <c r="Q77" s="68">
        <f>L13</f>
        <v>0</v>
      </c>
      <c r="R77" s="68">
        <f t="shared" si="19"/>
        <v>1.9000000000000006E-07</v>
      </c>
      <c r="S77" s="68">
        <f t="shared" si="12"/>
        <v>1.9000000000000006E-07</v>
      </c>
      <c r="T77" s="339">
        <f t="shared" si="13"/>
        <v>44</v>
      </c>
      <c r="U77" s="339">
        <f t="shared" si="20"/>
        <v>20</v>
      </c>
      <c r="V77" s="68">
        <f t="shared" si="14"/>
        <v>0</v>
      </c>
      <c r="X77" s="68">
        <f>-1*($L$27*(V77*0.0000353147)*(60/$G$26))/('S2'!$G$14*($G$28/12)*$L$28)</f>
        <v>0</v>
      </c>
      <c r="Y77" s="68">
        <f>-1*'S1'!G$11</f>
        <v>-2</v>
      </c>
      <c r="AA77" s="68" t="str">
        <f t="shared" si="15"/>
        <v xml:space="preserve"> </v>
      </c>
      <c r="AB77" s="68" t="str">
        <f t="shared" si="16"/>
        <v xml:space="preserve"> </v>
      </c>
      <c r="AC77" s="68" t="str">
        <f t="shared" si="17"/>
        <v xml:space="preserve"> </v>
      </c>
      <c r="AD77" s="68" t="str">
        <f t="shared" si="18"/>
        <v xml:space="preserve"> </v>
      </c>
    </row>
    <row r="78" spans="1:30" ht="15">
      <c r="A78" s="77"/>
      <c r="B78" s="124"/>
      <c r="C78" s="378"/>
      <c r="D78" s="79"/>
      <c r="E78" s="79"/>
      <c r="F78" s="79"/>
      <c r="G78" s="79"/>
      <c r="H78" s="79"/>
      <c r="I78" s="79"/>
      <c r="J78" s="79"/>
      <c r="K78" s="79"/>
      <c r="L78" s="79"/>
      <c r="M78" s="80"/>
      <c r="P78" s="291"/>
      <c r="Q78" s="68">
        <f>C14</f>
        <v>0</v>
      </c>
      <c r="R78" s="68">
        <f t="shared" si="19"/>
        <v>2.0000000000000007E-07</v>
      </c>
      <c r="S78" s="68">
        <f t="shared" si="12"/>
        <v>2.0000000000000007E-07</v>
      </c>
      <c r="T78" s="339">
        <f t="shared" si="13"/>
        <v>43</v>
      </c>
      <c r="U78" s="339">
        <f t="shared" si="20"/>
        <v>21</v>
      </c>
      <c r="V78" s="68">
        <f t="shared" si="14"/>
        <v>0</v>
      </c>
      <c r="X78" s="68">
        <f>-1*($L$27*(V78*0.0000353147)*(60/$G$26))/('S2'!$G$14*($G$28/12)*$L$28)</f>
        <v>0</v>
      </c>
      <c r="Y78" s="68">
        <f>-1*'S1'!G$11</f>
        <v>-2</v>
      </c>
      <c r="AA78" s="68" t="str">
        <f t="shared" si="15"/>
        <v xml:space="preserve"> </v>
      </c>
      <c r="AB78" s="68" t="str">
        <f t="shared" si="16"/>
        <v xml:space="preserve"> </v>
      </c>
      <c r="AC78" s="68" t="str">
        <f t="shared" si="17"/>
        <v xml:space="preserve"> </v>
      </c>
      <c r="AD78" s="68" t="str">
        <f t="shared" si="18"/>
        <v xml:space="preserve"> </v>
      </c>
    </row>
    <row r="79" spans="1:30" ht="15">
      <c r="A79" s="77"/>
      <c r="B79" s="124" t="s">
        <v>166</v>
      </c>
      <c r="C79" s="378"/>
      <c r="D79" s="79"/>
      <c r="E79" s="79"/>
      <c r="F79" s="79"/>
      <c r="G79" s="79"/>
      <c r="H79" s="79"/>
      <c r="I79" s="79"/>
      <c r="J79" s="79"/>
      <c r="K79" s="79"/>
      <c r="L79" s="79"/>
      <c r="M79" s="80"/>
      <c r="P79" s="291"/>
      <c r="Q79" s="68">
        <f>D14</f>
        <v>0</v>
      </c>
      <c r="R79" s="68">
        <f t="shared" si="19"/>
        <v>2.1000000000000008E-07</v>
      </c>
      <c r="S79" s="68">
        <f t="shared" si="12"/>
        <v>2.1000000000000008E-07</v>
      </c>
      <c r="T79" s="339">
        <f t="shared" si="13"/>
        <v>42</v>
      </c>
      <c r="U79" s="339">
        <f t="shared" si="20"/>
        <v>22</v>
      </c>
      <c r="V79" s="68">
        <f t="shared" si="14"/>
        <v>0</v>
      </c>
      <c r="X79" s="68">
        <f>-1*($L$27*(V79*0.0000353147)*(60/$G$26))/('S2'!$G$14*($G$28/12)*$L$28)</f>
        <v>0</v>
      </c>
      <c r="Y79" s="68">
        <f>-1*'S1'!G$11</f>
        <v>-2</v>
      </c>
      <c r="AA79" s="68" t="str">
        <f t="shared" si="15"/>
        <v xml:space="preserve"> </v>
      </c>
      <c r="AB79" s="68" t="str">
        <f t="shared" si="16"/>
        <v xml:space="preserve"> </v>
      </c>
      <c r="AC79" s="68" t="str">
        <f t="shared" si="17"/>
        <v xml:space="preserve"> </v>
      </c>
      <c r="AD79" s="68" t="str">
        <f t="shared" si="18"/>
        <v xml:space="preserve"> </v>
      </c>
    </row>
    <row r="80" spans="1:30" ht="15">
      <c r="A80" s="77"/>
      <c r="B80" s="441" t="s">
        <v>167</v>
      </c>
      <c r="C80" s="441"/>
      <c r="D80" s="441"/>
      <c r="E80" s="441"/>
      <c r="F80" s="441"/>
      <c r="G80" s="441"/>
      <c r="H80" s="441"/>
      <c r="I80" s="441"/>
      <c r="J80" s="441"/>
      <c r="K80" s="441"/>
      <c r="L80" s="441"/>
      <c r="M80" s="80"/>
      <c r="P80" s="291"/>
      <c r="Q80" s="68">
        <f>E14</f>
        <v>0</v>
      </c>
      <c r="R80" s="68">
        <f t="shared" si="19"/>
        <v>2.200000000000001E-07</v>
      </c>
      <c r="S80" s="68">
        <f t="shared" si="12"/>
        <v>2.200000000000001E-07</v>
      </c>
      <c r="T80" s="339">
        <f t="shared" si="13"/>
        <v>41</v>
      </c>
      <c r="U80" s="339">
        <f t="shared" si="20"/>
        <v>23</v>
      </c>
      <c r="V80" s="68">
        <f t="shared" si="14"/>
        <v>0</v>
      </c>
      <c r="X80" s="68">
        <f>-1*($L$27*(V80*0.0000353147)*(60/$G$26))/('S2'!$G$14*($G$28/12)*$L$28)</f>
        <v>0</v>
      </c>
      <c r="Y80" s="68">
        <f>-1*'S1'!G$11</f>
        <v>-2</v>
      </c>
      <c r="AA80" s="68" t="str">
        <f t="shared" si="15"/>
        <v xml:space="preserve"> </v>
      </c>
      <c r="AB80" s="68" t="str">
        <f t="shared" si="16"/>
        <v xml:space="preserve"> </v>
      </c>
      <c r="AC80" s="68" t="str">
        <f t="shared" si="17"/>
        <v xml:space="preserve"> </v>
      </c>
      <c r="AD80" s="68" t="str">
        <f t="shared" si="18"/>
        <v xml:space="preserve"> </v>
      </c>
    </row>
    <row r="81" spans="1:30" ht="15">
      <c r="A81" s="77"/>
      <c r="B81" s="441"/>
      <c r="C81" s="441"/>
      <c r="D81" s="441"/>
      <c r="E81" s="441"/>
      <c r="F81" s="441"/>
      <c r="G81" s="441"/>
      <c r="H81" s="441"/>
      <c r="I81" s="441"/>
      <c r="J81" s="441"/>
      <c r="K81" s="441"/>
      <c r="L81" s="441"/>
      <c r="M81" s="80"/>
      <c r="P81" s="291"/>
      <c r="Q81" s="68">
        <f>F14</f>
        <v>0</v>
      </c>
      <c r="R81" s="68">
        <f t="shared" si="19"/>
        <v>2.300000000000001E-07</v>
      </c>
      <c r="S81" s="68">
        <f t="shared" si="12"/>
        <v>2.300000000000001E-07</v>
      </c>
      <c r="T81" s="339">
        <f t="shared" si="13"/>
        <v>40</v>
      </c>
      <c r="U81" s="339">
        <f t="shared" si="20"/>
        <v>24</v>
      </c>
      <c r="V81" s="68">
        <f t="shared" si="14"/>
        <v>0</v>
      </c>
      <c r="X81" s="68">
        <f>-1*($L$27*(V81*0.0000353147)*(60/$G$26))/('S2'!$G$14*($G$28/12)*$L$28)</f>
        <v>0</v>
      </c>
      <c r="Y81" s="68">
        <f>-1*'S1'!G$11</f>
        <v>-2</v>
      </c>
      <c r="AA81" s="68" t="str">
        <f t="shared" si="15"/>
        <v xml:space="preserve"> </v>
      </c>
      <c r="AB81" s="68" t="str">
        <f t="shared" si="16"/>
        <v xml:space="preserve"> </v>
      </c>
      <c r="AC81" s="68" t="str">
        <f t="shared" si="17"/>
        <v xml:space="preserve"> </v>
      </c>
      <c r="AD81" s="68" t="str">
        <f t="shared" si="18"/>
        <v xml:space="preserve"> </v>
      </c>
    </row>
    <row r="82" spans="1:30" ht="15">
      <c r="A82" s="77"/>
      <c r="B82" s="441"/>
      <c r="C82" s="441"/>
      <c r="D82" s="441"/>
      <c r="E82" s="441"/>
      <c r="F82" s="441"/>
      <c r="G82" s="441"/>
      <c r="H82" s="441"/>
      <c r="I82" s="441"/>
      <c r="J82" s="441"/>
      <c r="K82" s="441"/>
      <c r="L82" s="441"/>
      <c r="M82" s="80"/>
      <c r="P82" s="291"/>
      <c r="Q82" s="68">
        <f>G14</f>
        <v>0</v>
      </c>
      <c r="R82" s="68">
        <f t="shared" si="19"/>
        <v>2.400000000000001E-07</v>
      </c>
      <c r="S82" s="68">
        <f t="shared" si="12"/>
        <v>2.400000000000001E-07</v>
      </c>
      <c r="T82" s="339">
        <f t="shared" si="13"/>
        <v>39</v>
      </c>
      <c r="U82" s="339">
        <f t="shared" si="20"/>
        <v>25</v>
      </c>
      <c r="V82" s="68">
        <f t="shared" si="14"/>
        <v>0</v>
      </c>
      <c r="X82" s="68">
        <f>-1*($L$27*(V82*0.0000353147)*(60/$G$26))/('S2'!$G$14*($G$28/12)*$L$28)</f>
        <v>0</v>
      </c>
      <c r="Y82" s="68">
        <f>-1*'S1'!G$11</f>
        <v>-2</v>
      </c>
      <c r="AA82" s="68" t="str">
        <f t="shared" si="15"/>
        <v xml:space="preserve"> </v>
      </c>
      <c r="AB82" s="68" t="str">
        <f t="shared" si="16"/>
        <v xml:space="preserve"> </v>
      </c>
      <c r="AC82" s="68" t="str">
        <f t="shared" si="17"/>
        <v xml:space="preserve"> </v>
      </c>
      <c r="AD82" s="68" t="str">
        <f t="shared" si="18"/>
        <v xml:space="preserve"> </v>
      </c>
    </row>
    <row r="83" spans="1:30" ht="15">
      <c r="A83" s="77"/>
      <c r="B83" s="441"/>
      <c r="C83" s="441"/>
      <c r="D83" s="441"/>
      <c r="E83" s="441"/>
      <c r="F83" s="441"/>
      <c r="G83" s="441"/>
      <c r="H83" s="441"/>
      <c r="I83" s="441"/>
      <c r="J83" s="441"/>
      <c r="K83" s="441"/>
      <c r="L83" s="441"/>
      <c r="M83" s="80"/>
      <c r="P83" s="291"/>
      <c r="Q83" s="68">
        <f>H14</f>
        <v>0</v>
      </c>
      <c r="R83" s="68">
        <f t="shared" si="19"/>
        <v>2.500000000000001E-07</v>
      </c>
      <c r="S83" s="68">
        <f t="shared" si="12"/>
        <v>2.500000000000001E-07</v>
      </c>
      <c r="T83" s="339">
        <f t="shared" si="13"/>
        <v>38</v>
      </c>
      <c r="U83" s="339">
        <f t="shared" si="20"/>
        <v>26</v>
      </c>
      <c r="V83" s="68">
        <f t="shared" si="14"/>
        <v>0</v>
      </c>
      <c r="X83" s="68">
        <f>-1*($L$27*(V83*0.0000353147)*(60/$G$26))/('S2'!$G$14*($G$28/12)*$L$28)</f>
        <v>0</v>
      </c>
      <c r="Y83" s="68">
        <f>-1*'S1'!G$11</f>
        <v>-2</v>
      </c>
      <c r="AA83" s="68" t="str">
        <f t="shared" si="15"/>
        <v xml:space="preserve"> </v>
      </c>
      <c r="AB83" s="68" t="str">
        <f t="shared" si="16"/>
        <v xml:space="preserve"> </v>
      </c>
      <c r="AC83" s="68" t="str">
        <f t="shared" si="17"/>
        <v xml:space="preserve"> </v>
      </c>
      <c r="AD83" s="68" t="str">
        <f t="shared" si="18"/>
        <v xml:space="preserve"> </v>
      </c>
    </row>
    <row r="84" spans="1:30" ht="15">
      <c r="A84" s="77"/>
      <c r="B84" s="441"/>
      <c r="C84" s="441"/>
      <c r="D84" s="441"/>
      <c r="E84" s="441"/>
      <c r="F84" s="441"/>
      <c r="G84" s="441"/>
      <c r="H84" s="441"/>
      <c r="I84" s="441"/>
      <c r="J84" s="441"/>
      <c r="K84" s="441"/>
      <c r="L84" s="441"/>
      <c r="M84" s="80"/>
      <c r="P84" s="291"/>
      <c r="Q84" s="68">
        <f>I14</f>
        <v>0</v>
      </c>
      <c r="R84" s="68">
        <f t="shared" si="19"/>
        <v>2.600000000000001E-07</v>
      </c>
      <c r="S84" s="68">
        <f t="shared" si="12"/>
        <v>2.600000000000001E-07</v>
      </c>
      <c r="T84" s="339">
        <f t="shared" si="13"/>
        <v>37</v>
      </c>
      <c r="U84" s="339">
        <f t="shared" si="20"/>
        <v>27</v>
      </c>
      <c r="V84" s="68">
        <f t="shared" si="14"/>
        <v>0</v>
      </c>
      <c r="X84" s="68">
        <f>-1*($L$27*(V84*0.0000353147)*(60/$G$26))/('S2'!$G$14*($G$28/12)*$L$28)</f>
        <v>0</v>
      </c>
      <c r="Y84" s="68">
        <f>-1*'S1'!G$11</f>
        <v>-2</v>
      </c>
      <c r="AA84" s="68" t="str">
        <f t="shared" si="15"/>
        <v xml:space="preserve"> </v>
      </c>
      <c r="AB84" s="68" t="str">
        <f t="shared" si="16"/>
        <v xml:space="preserve"> </v>
      </c>
      <c r="AC84" s="68" t="str">
        <f t="shared" si="17"/>
        <v xml:space="preserve"> </v>
      </c>
      <c r="AD84" s="68" t="str">
        <f t="shared" si="18"/>
        <v xml:space="preserve"> </v>
      </c>
    </row>
    <row r="85" spans="1:30" ht="15">
      <c r="A85" s="77"/>
      <c r="B85" s="441"/>
      <c r="C85" s="441"/>
      <c r="D85" s="441"/>
      <c r="E85" s="441"/>
      <c r="F85" s="441"/>
      <c r="G85" s="441"/>
      <c r="H85" s="441"/>
      <c r="I85" s="441"/>
      <c r="J85" s="441"/>
      <c r="K85" s="441"/>
      <c r="L85" s="441"/>
      <c r="M85" s="80"/>
      <c r="P85" s="291"/>
      <c r="Q85" s="68">
        <f>J14</f>
        <v>0</v>
      </c>
      <c r="R85" s="68">
        <f t="shared" si="19"/>
        <v>2.700000000000001E-07</v>
      </c>
      <c r="S85" s="68">
        <f t="shared" si="12"/>
        <v>2.700000000000001E-07</v>
      </c>
      <c r="T85" s="339">
        <f t="shared" si="13"/>
        <v>36</v>
      </c>
      <c r="U85" s="339">
        <f t="shared" si="20"/>
        <v>28</v>
      </c>
      <c r="V85" s="68">
        <f t="shared" si="14"/>
        <v>0</v>
      </c>
      <c r="X85" s="68">
        <f>-1*($L$27*(V85*0.0000353147)*(60/$G$26))/('S2'!$G$14*($G$28/12)*$L$28)</f>
        <v>0</v>
      </c>
      <c r="Y85" s="68">
        <f>-1*'S1'!G$11</f>
        <v>-2</v>
      </c>
      <c r="AA85" s="68" t="str">
        <f t="shared" si="15"/>
        <v xml:space="preserve"> </v>
      </c>
      <c r="AB85" s="68" t="str">
        <f t="shared" si="16"/>
        <v xml:space="preserve"> </v>
      </c>
      <c r="AC85" s="68" t="str">
        <f t="shared" si="17"/>
        <v xml:space="preserve"> </v>
      </c>
      <c r="AD85" s="68" t="str">
        <f t="shared" si="18"/>
        <v xml:space="preserve"> </v>
      </c>
    </row>
    <row r="86" spans="1:30" ht="15">
      <c r="A86" s="77"/>
      <c r="B86" s="441"/>
      <c r="C86" s="441"/>
      <c r="D86" s="441"/>
      <c r="E86" s="441"/>
      <c r="F86" s="441"/>
      <c r="G86" s="441"/>
      <c r="H86" s="441"/>
      <c r="I86" s="441"/>
      <c r="J86" s="441"/>
      <c r="K86" s="441"/>
      <c r="L86" s="441"/>
      <c r="M86" s="80"/>
      <c r="P86" s="291"/>
      <c r="Q86" s="68">
        <f>K14</f>
        <v>0</v>
      </c>
      <c r="R86" s="68">
        <f t="shared" si="19"/>
        <v>2.800000000000001E-07</v>
      </c>
      <c r="S86" s="68">
        <f t="shared" si="12"/>
        <v>2.800000000000001E-07</v>
      </c>
      <c r="T86" s="339">
        <f t="shared" si="13"/>
        <v>35</v>
      </c>
      <c r="U86" s="339">
        <f t="shared" si="20"/>
        <v>29</v>
      </c>
      <c r="V86" s="68">
        <f t="shared" si="14"/>
        <v>0</v>
      </c>
      <c r="X86" s="68">
        <f>-1*($L$27*(V86*0.0000353147)*(60/$G$26))/('S2'!$G$14*($G$28/12)*$L$28)</f>
        <v>0</v>
      </c>
      <c r="Y86" s="68">
        <f>-1*'S1'!G$11</f>
        <v>-2</v>
      </c>
      <c r="AA86" s="68" t="str">
        <f t="shared" si="15"/>
        <v xml:space="preserve"> </v>
      </c>
      <c r="AB86" s="68" t="str">
        <f t="shared" si="16"/>
        <v xml:space="preserve"> </v>
      </c>
      <c r="AC86" s="68" t="str">
        <f t="shared" si="17"/>
        <v xml:space="preserve"> </v>
      </c>
      <c r="AD86" s="68" t="str">
        <f t="shared" si="18"/>
        <v xml:space="preserve"> </v>
      </c>
    </row>
    <row r="87" spans="1:30" ht="15">
      <c r="A87" s="77"/>
      <c r="B87" s="441"/>
      <c r="C87" s="441"/>
      <c r="D87" s="441"/>
      <c r="E87" s="441"/>
      <c r="F87" s="441"/>
      <c r="G87" s="441"/>
      <c r="H87" s="441"/>
      <c r="I87" s="441"/>
      <c r="J87" s="441"/>
      <c r="K87" s="441"/>
      <c r="L87" s="441"/>
      <c r="M87" s="80"/>
      <c r="P87" s="291"/>
      <c r="Q87" s="68">
        <f>L14</f>
        <v>0</v>
      </c>
      <c r="R87" s="68">
        <f t="shared" si="19"/>
        <v>2.9000000000000014E-07</v>
      </c>
      <c r="S87" s="68">
        <f t="shared" si="12"/>
        <v>2.9000000000000014E-07</v>
      </c>
      <c r="T87" s="339">
        <f t="shared" si="13"/>
        <v>34</v>
      </c>
      <c r="U87" s="339">
        <f t="shared" si="20"/>
        <v>30</v>
      </c>
      <c r="V87" s="68">
        <f t="shared" si="14"/>
        <v>0</v>
      </c>
      <c r="X87" s="68">
        <f>-1*($L$27*(V87*0.0000353147)*(60/$G$26))/('S2'!$G$14*($G$28/12)*$L$28)</f>
        <v>0</v>
      </c>
      <c r="Y87" s="68">
        <f>-1*'S1'!G$11</f>
        <v>-2</v>
      </c>
      <c r="AA87" s="68" t="str">
        <f t="shared" si="15"/>
        <v xml:space="preserve"> </v>
      </c>
      <c r="AB87" s="68" t="str">
        <f t="shared" si="16"/>
        <v xml:space="preserve"> </v>
      </c>
      <c r="AC87" s="68" t="str">
        <f t="shared" si="17"/>
        <v xml:space="preserve"> </v>
      </c>
      <c r="AD87" s="68" t="str">
        <f t="shared" si="18"/>
        <v xml:space="preserve"> </v>
      </c>
    </row>
    <row r="88" spans="1:30" ht="15">
      <c r="A88" s="77"/>
      <c r="B88" s="441"/>
      <c r="C88" s="441"/>
      <c r="D88" s="441"/>
      <c r="E88" s="441"/>
      <c r="F88" s="441"/>
      <c r="G88" s="441"/>
      <c r="H88" s="441"/>
      <c r="I88" s="441"/>
      <c r="J88" s="441"/>
      <c r="K88" s="441"/>
      <c r="L88" s="441"/>
      <c r="M88" s="80"/>
      <c r="P88" s="291"/>
      <c r="Q88" s="68">
        <f>C15</f>
        <v>0</v>
      </c>
      <c r="R88" s="68">
        <f t="shared" si="19"/>
        <v>3.0000000000000015E-07</v>
      </c>
      <c r="S88" s="68">
        <f t="shared" si="12"/>
        <v>3.0000000000000015E-07</v>
      </c>
      <c r="T88" s="339">
        <f t="shared" si="13"/>
        <v>33</v>
      </c>
      <c r="U88" s="339">
        <f t="shared" si="20"/>
        <v>31</v>
      </c>
      <c r="V88" s="68">
        <f t="shared" si="14"/>
        <v>0</v>
      </c>
      <c r="X88" s="68">
        <f>-1*($L$27*(V88*0.0000353147)*(60/$G$26))/('S2'!$G$14*($G$28/12)*$L$28)</f>
        <v>0</v>
      </c>
      <c r="Y88" s="68">
        <f>-1*'S1'!G$11</f>
        <v>-2</v>
      </c>
      <c r="AA88" s="68" t="str">
        <f t="shared" si="15"/>
        <v xml:space="preserve"> </v>
      </c>
      <c r="AB88" s="68" t="str">
        <f t="shared" si="16"/>
        <v xml:space="preserve"> </v>
      </c>
      <c r="AC88" s="68" t="str">
        <f t="shared" si="17"/>
        <v xml:space="preserve"> </v>
      </c>
      <c r="AD88" s="68" t="str">
        <f t="shared" si="18"/>
        <v xml:space="preserve"> </v>
      </c>
    </row>
    <row r="89" spans="1:30" ht="15">
      <c r="A89" s="77"/>
      <c r="B89" s="441"/>
      <c r="C89" s="441"/>
      <c r="D89" s="441"/>
      <c r="E89" s="441"/>
      <c r="F89" s="441"/>
      <c r="G89" s="441"/>
      <c r="H89" s="441"/>
      <c r="I89" s="441"/>
      <c r="J89" s="441"/>
      <c r="K89" s="441"/>
      <c r="L89" s="441"/>
      <c r="M89" s="80"/>
      <c r="P89" s="291"/>
      <c r="Q89" s="68">
        <f>D15</f>
        <v>0</v>
      </c>
      <c r="R89" s="68">
        <f t="shared" si="19"/>
        <v>3.1000000000000016E-07</v>
      </c>
      <c r="S89" s="68">
        <f t="shared" si="12"/>
        <v>3.1000000000000016E-07</v>
      </c>
      <c r="T89" s="339">
        <f t="shared" si="13"/>
        <v>32</v>
      </c>
      <c r="U89" s="339">
        <f t="shared" si="20"/>
        <v>32</v>
      </c>
      <c r="V89" s="68">
        <f t="shared" si="14"/>
        <v>0</v>
      </c>
      <c r="X89" s="68">
        <f>-1*($L$27*(V89*0.0000353147)*(60/$G$26))/('S2'!$G$14*($G$28/12)*$L$28)</f>
        <v>0</v>
      </c>
      <c r="Y89" s="68">
        <f>-1*'S1'!G$11</f>
        <v>-2</v>
      </c>
      <c r="AA89" s="68" t="str">
        <f t="shared" si="15"/>
        <v xml:space="preserve"> </v>
      </c>
      <c r="AB89" s="68" t="str">
        <f t="shared" si="16"/>
        <v xml:space="preserve"> </v>
      </c>
      <c r="AC89" s="68" t="str">
        <f t="shared" si="17"/>
        <v xml:space="preserve"> </v>
      </c>
      <c r="AD89" s="68" t="str">
        <f t="shared" si="18"/>
        <v xml:space="preserve"> </v>
      </c>
    </row>
    <row r="90" spans="1:30" ht="15">
      <c r="A90" s="77"/>
      <c r="B90" s="441"/>
      <c r="C90" s="441"/>
      <c r="D90" s="441"/>
      <c r="E90" s="441"/>
      <c r="F90" s="441"/>
      <c r="G90" s="441"/>
      <c r="H90" s="441"/>
      <c r="I90" s="441"/>
      <c r="J90" s="441"/>
      <c r="K90" s="441"/>
      <c r="L90" s="441"/>
      <c r="M90" s="80"/>
      <c r="P90" s="291"/>
      <c r="Q90" s="68">
        <f>E15</f>
        <v>0</v>
      </c>
      <c r="R90" s="68">
        <f t="shared" si="19"/>
        <v>3.2000000000000017E-07</v>
      </c>
      <c r="S90" s="68">
        <f t="shared" si="12"/>
        <v>3.2000000000000017E-07</v>
      </c>
      <c r="T90" s="339">
        <f t="shared" si="13"/>
        <v>31</v>
      </c>
      <c r="U90" s="339">
        <f t="shared" si="20"/>
        <v>33</v>
      </c>
      <c r="V90" s="68">
        <f t="shared" si="14"/>
        <v>0</v>
      </c>
      <c r="X90" s="68">
        <f>-1*($L$27*(V90*0.0000353147)*(60/$G$26))/('S2'!$G$14*($G$28/12)*$L$28)</f>
        <v>0</v>
      </c>
      <c r="Y90" s="68">
        <f>-1*'S1'!G$11</f>
        <v>-2</v>
      </c>
      <c r="AA90" s="68" t="str">
        <f t="shared" si="15"/>
        <v xml:space="preserve"> </v>
      </c>
      <c r="AB90" s="68" t="str">
        <f t="shared" si="16"/>
        <v xml:space="preserve"> </v>
      </c>
      <c r="AC90" s="68" t="str">
        <f t="shared" si="17"/>
        <v xml:space="preserve"> </v>
      </c>
      <c r="AD90" s="68" t="str">
        <f t="shared" si="18"/>
        <v xml:space="preserve"> </v>
      </c>
    </row>
    <row r="91" spans="1:30" ht="15">
      <c r="A91" s="77"/>
      <c r="B91" s="441"/>
      <c r="C91" s="441"/>
      <c r="D91" s="441"/>
      <c r="E91" s="441"/>
      <c r="F91" s="441"/>
      <c r="G91" s="441"/>
      <c r="H91" s="441"/>
      <c r="I91" s="441"/>
      <c r="J91" s="441"/>
      <c r="K91" s="441"/>
      <c r="L91" s="441"/>
      <c r="M91" s="80"/>
      <c r="P91" s="291"/>
      <c r="Q91" s="68">
        <f>F15</f>
        <v>0</v>
      </c>
      <c r="R91" s="68">
        <f t="shared" si="19"/>
        <v>3.300000000000002E-07</v>
      </c>
      <c r="S91" s="68">
        <f t="shared" si="12"/>
        <v>3.300000000000002E-07</v>
      </c>
      <c r="T91" s="339">
        <f t="shared" si="13"/>
        <v>30</v>
      </c>
      <c r="U91" s="339">
        <f t="shared" si="20"/>
        <v>34</v>
      </c>
      <c r="V91" s="68">
        <f t="shared" si="14"/>
        <v>0</v>
      </c>
      <c r="X91" s="68">
        <f>-1*($L$27*(V91*0.0000353147)*(60/$G$26))/('S2'!$G$14*($G$28/12)*$L$28)</f>
        <v>0</v>
      </c>
      <c r="Y91" s="68">
        <f>-1*'S1'!G$11</f>
        <v>-2</v>
      </c>
      <c r="AA91" s="68" t="str">
        <f t="shared" si="15"/>
        <v xml:space="preserve"> </v>
      </c>
      <c r="AB91" s="68" t="str">
        <f t="shared" si="16"/>
        <v xml:space="preserve"> </v>
      </c>
      <c r="AC91" s="68" t="str">
        <f t="shared" si="17"/>
        <v xml:space="preserve"> </v>
      </c>
      <c r="AD91" s="68" t="str">
        <f t="shared" si="18"/>
        <v xml:space="preserve"> </v>
      </c>
    </row>
    <row r="92" spans="1:30" ht="15">
      <c r="A92" s="77"/>
      <c r="B92" s="397"/>
      <c r="C92" s="397"/>
      <c r="D92" s="397"/>
      <c r="E92" s="397"/>
      <c r="F92" s="397"/>
      <c r="G92" s="397"/>
      <c r="H92" s="397"/>
      <c r="I92" s="397"/>
      <c r="J92" s="397"/>
      <c r="K92" s="397"/>
      <c r="L92" s="397"/>
      <c r="M92" s="80"/>
      <c r="P92" s="291"/>
      <c r="Q92" s="68">
        <f>G15</f>
        <v>0</v>
      </c>
      <c r="R92" s="68">
        <f t="shared" si="19"/>
        <v>3.400000000000002E-07</v>
      </c>
      <c r="S92" s="68">
        <f t="shared" si="12"/>
        <v>3.400000000000002E-07</v>
      </c>
      <c r="T92" s="339">
        <f t="shared" si="13"/>
        <v>29</v>
      </c>
      <c r="U92" s="339">
        <f t="shared" si="20"/>
        <v>35</v>
      </c>
      <c r="V92" s="68">
        <f t="shared" si="14"/>
        <v>0</v>
      </c>
      <c r="X92" s="68">
        <f>-1*($L$27*(V92*0.0000353147)*(60/$G$26))/('S2'!$G$14*($G$28/12)*$L$28)</f>
        <v>0</v>
      </c>
      <c r="Y92" s="68">
        <f>-1*'S1'!G$11</f>
        <v>-2</v>
      </c>
      <c r="AA92" s="68" t="str">
        <f t="shared" si="15"/>
        <v xml:space="preserve"> </v>
      </c>
      <c r="AB92" s="68" t="str">
        <f t="shared" si="16"/>
        <v xml:space="preserve"> </v>
      </c>
      <c r="AC92" s="68" t="str">
        <f t="shared" si="17"/>
        <v xml:space="preserve"> </v>
      </c>
      <c r="AD92" s="68" t="str">
        <f t="shared" si="18"/>
        <v xml:space="preserve"> </v>
      </c>
    </row>
    <row r="93" spans="1:30" ht="15">
      <c r="A93" s="77"/>
      <c r="B93" s="397" t="s">
        <v>86</v>
      </c>
      <c r="C93" s="397"/>
      <c r="D93" s="397"/>
      <c r="E93" s="397"/>
      <c r="F93" s="397"/>
      <c r="G93" s="397"/>
      <c r="H93" s="397"/>
      <c r="I93" s="397"/>
      <c r="J93" s="397"/>
      <c r="K93" s="397"/>
      <c r="L93" s="397"/>
      <c r="M93" s="80"/>
      <c r="P93" s="291"/>
      <c r="Q93" s="68">
        <f>H15</f>
        <v>0</v>
      </c>
      <c r="R93" s="68">
        <f t="shared" si="19"/>
        <v>3.500000000000002E-07</v>
      </c>
      <c r="S93" s="68">
        <f t="shared" si="12"/>
        <v>3.500000000000002E-07</v>
      </c>
      <c r="T93" s="339">
        <f t="shared" si="13"/>
        <v>28</v>
      </c>
      <c r="U93" s="339">
        <f t="shared" si="20"/>
        <v>36</v>
      </c>
      <c r="V93" s="68">
        <f t="shared" si="14"/>
        <v>0</v>
      </c>
      <c r="X93" s="68">
        <f>-1*($L$27*(V93*0.0000353147)*(60/$G$26))/('S2'!$G$14*($G$28/12)*$L$28)</f>
        <v>0</v>
      </c>
      <c r="Y93" s="68">
        <f>-1*'S1'!G$11</f>
        <v>-2</v>
      </c>
      <c r="AA93" s="68" t="str">
        <f t="shared" si="15"/>
        <v xml:space="preserve"> </v>
      </c>
      <c r="AB93" s="68" t="str">
        <f t="shared" si="16"/>
        <v xml:space="preserve"> </v>
      </c>
      <c r="AC93" s="68" t="str">
        <f t="shared" si="17"/>
        <v xml:space="preserve"> </v>
      </c>
      <c r="AD93" s="68" t="str">
        <f t="shared" si="18"/>
        <v xml:space="preserve"> </v>
      </c>
    </row>
    <row r="94" spans="1:30" ht="15" customHeight="1">
      <c r="A94" s="77"/>
      <c r="B94" s="441" t="str">
        <f>CONCATENATE("Distribution uniformity is a single percentage that is used to evaluate the efficency of an irrigation system."," It is found by dividing the average of the lowest quarter of catch volumes by the average of all catch volumes."," The distribution uniformity value allows for uniform comparison between all set efficencies."," In assition, it can be used to estimate scheduling requirements by adjusting irrigation duration to meet the requirements of the areas with lower irrigation aaplicatio rates."," The DU for this set was calculated at ",I28,"%. Industry standard for turf sprinkler irrigastion systemes is 75%.")</f>
        <v>Distribution uniformity is a single percentage that is used to evaluate the efficency of an irrigation system. It is found by dividing the average of the lowest quarter of catch volumes by the average of all catch volumes. The distribution uniformity value allows for uniform comparison between all set efficencies. In assition, it can be used to estimate scheduling requirements by adjusting irrigation duration to meet the requirements of the areas with lower irrigation aaplicatio rates. The DU for this set was calculated at Bed Width (ft)%. Industry standard for turf sprinkler irrigastion systemes is 75%.</v>
      </c>
      <c r="C94" s="441"/>
      <c r="D94" s="441"/>
      <c r="E94" s="441"/>
      <c r="F94" s="441"/>
      <c r="G94" s="441"/>
      <c r="H94" s="441"/>
      <c r="I94" s="441"/>
      <c r="J94" s="441"/>
      <c r="K94" s="441"/>
      <c r="L94" s="441"/>
      <c r="M94" s="80"/>
      <c r="P94" s="291"/>
      <c r="Q94" s="68">
        <f>I15</f>
        <v>0</v>
      </c>
      <c r="R94" s="68">
        <f t="shared" si="19"/>
        <v>3.600000000000002E-07</v>
      </c>
      <c r="S94" s="68">
        <f t="shared" si="12"/>
        <v>3.600000000000002E-07</v>
      </c>
      <c r="T94" s="339">
        <f t="shared" si="13"/>
        <v>27</v>
      </c>
      <c r="U94" s="339">
        <f t="shared" si="20"/>
        <v>37</v>
      </c>
      <c r="V94" s="68">
        <f t="shared" si="14"/>
        <v>0</v>
      </c>
      <c r="X94" s="68">
        <f>-1*($L$27*(V94*0.0000353147)*(60/$G$26))/('S2'!$G$14*($G$28/12)*$L$28)</f>
        <v>0</v>
      </c>
      <c r="Y94" s="68">
        <f>-1*'S1'!G$11</f>
        <v>-2</v>
      </c>
      <c r="AA94" s="68" t="str">
        <f t="shared" si="15"/>
        <v xml:space="preserve"> </v>
      </c>
      <c r="AB94" s="68" t="str">
        <f t="shared" si="16"/>
        <v xml:space="preserve"> </v>
      </c>
      <c r="AC94" s="68" t="str">
        <f t="shared" si="17"/>
        <v xml:space="preserve"> </v>
      </c>
      <c r="AD94" s="68" t="str">
        <f t="shared" si="18"/>
        <v xml:space="preserve"> </v>
      </c>
    </row>
    <row r="95" spans="1:30" ht="15">
      <c r="A95" s="77"/>
      <c r="B95" s="441"/>
      <c r="C95" s="441"/>
      <c r="D95" s="441"/>
      <c r="E95" s="441"/>
      <c r="F95" s="441"/>
      <c r="G95" s="441"/>
      <c r="H95" s="441"/>
      <c r="I95" s="441"/>
      <c r="J95" s="441"/>
      <c r="K95" s="441"/>
      <c r="L95" s="441"/>
      <c r="M95" s="80"/>
      <c r="P95" s="291"/>
      <c r="Q95" s="68">
        <f>J15</f>
        <v>0</v>
      </c>
      <c r="R95" s="68">
        <f t="shared" si="19"/>
        <v>3.700000000000002E-07</v>
      </c>
      <c r="S95" s="68">
        <f t="shared" si="12"/>
        <v>3.700000000000002E-07</v>
      </c>
      <c r="T95" s="339">
        <f t="shared" si="13"/>
        <v>26</v>
      </c>
      <c r="U95" s="339">
        <f t="shared" si="20"/>
        <v>38</v>
      </c>
      <c r="V95" s="68">
        <f t="shared" si="14"/>
        <v>0</v>
      </c>
      <c r="X95" s="68">
        <f>-1*($L$27*(V95*0.0000353147)*(60/$G$26))/('S2'!$G$14*($G$28/12)*$L$28)</f>
        <v>0</v>
      </c>
      <c r="Y95" s="68">
        <f>-1*'S1'!G$11</f>
        <v>-2</v>
      </c>
      <c r="AA95" s="68" t="str">
        <f t="shared" si="15"/>
        <v xml:space="preserve"> </v>
      </c>
      <c r="AB95" s="68" t="str">
        <f t="shared" si="16"/>
        <v xml:space="preserve"> </v>
      </c>
      <c r="AC95" s="68" t="str">
        <f t="shared" si="17"/>
        <v xml:space="preserve"> </v>
      </c>
      <c r="AD95" s="68" t="str">
        <f t="shared" si="18"/>
        <v xml:space="preserve"> </v>
      </c>
    </row>
    <row r="96" spans="1:30" ht="15">
      <c r="A96" s="77"/>
      <c r="B96" s="441"/>
      <c r="C96" s="441"/>
      <c r="D96" s="441"/>
      <c r="E96" s="441"/>
      <c r="F96" s="441"/>
      <c r="G96" s="441"/>
      <c r="H96" s="441"/>
      <c r="I96" s="441"/>
      <c r="J96" s="441"/>
      <c r="K96" s="441"/>
      <c r="L96" s="441"/>
      <c r="M96" s="80"/>
      <c r="P96" s="291"/>
      <c r="Q96" s="68">
        <f>K15</f>
        <v>0</v>
      </c>
      <c r="R96" s="68">
        <f t="shared" si="19"/>
        <v>3.800000000000002E-07</v>
      </c>
      <c r="S96" s="68">
        <f t="shared" si="12"/>
        <v>3.800000000000002E-07</v>
      </c>
      <c r="T96" s="339">
        <f t="shared" si="13"/>
        <v>25</v>
      </c>
      <c r="U96" s="339">
        <f t="shared" si="20"/>
        <v>39</v>
      </c>
      <c r="V96" s="68">
        <f t="shared" si="14"/>
        <v>0</v>
      </c>
      <c r="X96" s="68">
        <f>-1*($L$27*(V96*0.0000353147)*(60/$G$26))/('S2'!$G$14*($G$28/12)*$L$28)</f>
        <v>0</v>
      </c>
      <c r="Y96" s="68">
        <f>-1*'S1'!G$11</f>
        <v>-2</v>
      </c>
      <c r="AA96" s="68" t="str">
        <f t="shared" si="15"/>
        <v xml:space="preserve"> </v>
      </c>
      <c r="AB96" s="68" t="str">
        <f t="shared" si="16"/>
        <v xml:space="preserve"> </v>
      </c>
      <c r="AC96" s="68" t="str">
        <f t="shared" si="17"/>
        <v xml:space="preserve"> </v>
      </c>
      <c r="AD96" s="68" t="str">
        <f t="shared" si="18"/>
        <v xml:space="preserve"> </v>
      </c>
    </row>
    <row r="97" spans="1:30" ht="15">
      <c r="A97" s="77"/>
      <c r="B97" s="441"/>
      <c r="C97" s="441"/>
      <c r="D97" s="441"/>
      <c r="E97" s="441"/>
      <c r="F97" s="441"/>
      <c r="G97" s="441"/>
      <c r="H97" s="441"/>
      <c r="I97" s="441"/>
      <c r="J97" s="441"/>
      <c r="K97" s="441"/>
      <c r="L97" s="441"/>
      <c r="M97" s="80"/>
      <c r="P97" s="291"/>
      <c r="Q97" s="68">
        <f>L15</f>
        <v>0</v>
      </c>
      <c r="R97" s="68">
        <f t="shared" si="19"/>
        <v>3.9000000000000024E-07</v>
      </c>
      <c r="S97" s="68">
        <f t="shared" si="12"/>
        <v>3.9000000000000024E-07</v>
      </c>
      <c r="T97" s="339">
        <f t="shared" si="13"/>
        <v>24</v>
      </c>
      <c r="U97" s="339">
        <f t="shared" si="20"/>
        <v>40</v>
      </c>
      <c r="V97" s="68">
        <f t="shared" si="14"/>
        <v>0</v>
      </c>
      <c r="X97" s="68">
        <f>-1*($L$27*(V97*0.0000353147)*(60/$G$26))/('S2'!$G$14*($G$28/12)*$L$28)</f>
        <v>0</v>
      </c>
      <c r="Y97" s="68">
        <f>-1*'S1'!G$11</f>
        <v>-2</v>
      </c>
      <c r="AA97" s="68" t="str">
        <f t="shared" si="15"/>
        <v xml:space="preserve"> </v>
      </c>
      <c r="AB97" s="68" t="str">
        <f t="shared" si="16"/>
        <v xml:space="preserve"> </v>
      </c>
      <c r="AC97" s="68" t="str">
        <f t="shared" si="17"/>
        <v xml:space="preserve"> </v>
      </c>
      <c r="AD97" s="68" t="str">
        <f t="shared" si="18"/>
        <v xml:space="preserve"> </v>
      </c>
    </row>
    <row r="98" spans="1:30" ht="15">
      <c r="A98" s="77"/>
      <c r="B98" s="441"/>
      <c r="C98" s="441"/>
      <c r="D98" s="441"/>
      <c r="E98" s="441"/>
      <c r="F98" s="441"/>
      <c r="G98" s="441"/>
      <c r="H98" s="441"/>
      <c r="I98" s="441"/>
      <c r="J98" s="441"/>
      <c r="K98" s="441"/>
      <c r="L98" s="441"/>
      <c r="M98" s="80"/>
      <c r="P98" s="291"/>
      <c r="Q98" s="68">
        <f>C16</f>
        <v>0</v>
      </c>
      <c r="R98" s="68">
        <f t="shared" si="19"/>
        <v>4.0000000000000025E-07</v>
      </c>
      <c r="S98" s="68">
        <f t="shared" si="12"/>
        <v>4.0000000000000025E-07</v>
      </c>
      <c r="T98" s="339">
        <f t="shared" si="13"/>
        <v>23</v>
      </c>
      <c r="U98" s="339">
        <f t="shared" si="20"/>
        <v>41</v>
      </c>
      <c r="V98" s="68">
        <f t="shared" si="14"/>
        <v>0</v>
      </c>
      <c r="X98" s="68">
        <f>-1*($L$27*(V98*0.0000353147)*(60/$G$26))/('S2'!$G$14*($G$28/12)*$L$28)</f>
        <v>0</v>
      </c>
      <c r="Y98" s="68">
        <f>-1*'S1'!G$11</f>
        <v>-2</v>
      </c>
      <c r="AA98" s="68" t="str">
        <f t="shared" si="15"/>
        <v xml:space="preserve"> </v>
      </c>
      <c r="AB98" s="68" t="str">
        <f t="shared" si="16"/>
        <v xml:space="preserve"> </v>
      </c>
      <c r="AC98" s="68" t="str">
        <f t="shared" si="17"/>
        <v xml:space="preserve"> </v>
      </c>
      <c r="AD98" s="68" t="str">
        <f t="shared" si="18"/>
        <v xml:space="preserve"> </v>
      </c>
    </row>
    <row r="99" spans="1:30" ht="15">
      <c r="A99" s="77"/>
      <c r="B99" s="441"/>
      <c r="C99" s="441"/>
      <c r="D99" s="441"/>
      <c r="E99" s="441"/>
      <c r="F99" s="441"/>
      <c r="G99" s="441"/>
      <c r="H99" s="441"/>
      <c r="I99" s="441"/>
      <c r="J99" s="441"/>
      <c r="K99" s="441"/>
      <c r="L99" s="441"/>
      <c r="M99" s="80"/>
      <c r="P99" s="291"/>
      <c r="Q99" s="68">
        <f>D16</f>
        <v>0</v>
      </c>
      <c r="R99" s="68">
        <f t="shared" si="19"/>
        <v>4.1000000000000026E-07</v>
      </c>
      <c r="S99" s="68">
        <f t="shared" si="12"/>
        <v>4.1000000000000026E-07</v>
      </c>
      <c r="T99" s="339">
        <f t="shared" si="13"/>
        <v>22</v>
      </c>
      <c r="U99" s="339">
        <f t="shared" si="20"/>
        <v>42</v>
      </c>
      <c r="V99" s="68">
        <f t="shared" si="14"/>
        <v>0</v>
      </c>
      <c r="X99" s="68">
        <f>-1*($L$27*(V99*0.0000353147)*(60/$G$26))/('S2'!$G$14*($G$28/12)*$L$28)</f>
        <v>0</v>
      </c>
      <c r="Y99" s="68">
        <f>-1*'S1'!G$11</f>
        <v>-2</v>
      </c>
      <c r="AA99" s="68" t="str">
        <f t="shared" si="15"/>
        <v xml:space="preserve"> </v>
      </c>
      <c r="AB99" s="68" t="str">
        <f t="shared" si="16"/>
        <v xml:space="preserve"> </v>
      </c>
      <c r="AC99" s="68" t="str">
        <f t="shared" si="17"/>
        <v xml:space="preserve"> </v>
      </c>
      <c r="AD99" s="68" t="str">
        <f t="shared" si="18"/>
        <v xml:space="preserve"> </v>
      </c>
    </row>
    <row r="100" spans="1:30" ht="15">
      <c r="A100" s="77"/>
      <c r="B100" s="441"/>
      <c r="C100" s="441"/>
      <c r="D100" s="441"/>
      <c r="E100" s="441"/>
      <c r="F100" s="441"/>
      <c r="G100" s="441"/>
      <c r="H100" s="441"/>
      <c r="I100" s="441"/>
      <c r="J100" s="441"/>
      <c r="K100" s="441"/>
      <c r="L100" s="441"/>
      <c r="M100" s="80"/>
      <c r="P100" s="291"/>
      <c r="Q100" s="68">
        <f>E16</f>
        <v>0</v>
      </c>
      <c r="R100" s="68">
        <f t="shared" si="19"/>
        <v>4.2000000000000027E-07</v>
      </c>
      <c r="S100" s="68">
        <f t="shared" si="12"/>
        <v>4.2000000000000027E-07</v>
      </c>
      <c r="T100" s="339">
        <f t="shared" si="13"/>
        <v>21</v>
      </c>
      <c r="U100" s="339">
        <f t="shared" si="20"/>
        <v>43</v>
      </c>
      <c r="V100" s="68">
        <f t="shared" si="14"/>
        <v>0</v>
      </c>
      <c r="X100" s="68">
        <f>-1*($L$27*(V100*0.0000353147)*(60/$G$26))/('S2'!$G$14*($G$28/12)*$L$28)</f>
        <v>0</v>
      </c>
      <c r="Y100" s="68">
        <f>-1*'S1'!G$11</f>
        <v>-2</v>
      </c>
      <c r="AA100" s="68" t="str">
        <f t="shared" si="15"/>
        <v xml:space="preserve"> </v>
      </c>
      <c r="AB100" s="68" t="str">
        <f t="shared" si="16"/>
        <v xml:space="preserve"> </v>
      </c>
      <c r="AC100" s="68" t="str">
        <f t="shared" si="17"/>
        <v xml:space="preserve"> </v>
      </c>
      <c r="AD100" s="68" t="str">
        <f t="shared" si="18"/>
        <v xml:space="preserve"> </v>
      </c>
    </row>
    <row r="101" spans="1:30" ht="15">
      <c r="A101" s="77"/>
      <c r="B101" s="79"/>
      <c r="C101" s="79"/>
      <c r="D101" s="79"/>
      <c r="E101" s="79"/>
      <c r="F101" s="79"/>
      <c r="G101" s="79"/>
      <c r="H101" s="79"/>
      <c r="I101" s="79"/>
      <c r="J101" s="79"/>
      <c r="K101" s="79"/>
      <c r="L101" s="79"/>
      <c r="M101" s="80"/>
      <c r="P101" s="291"/>
      <c r="Q101" s="68">
        <f>F16</f>
        <v>0</v>
      </c>
      <c r="R101" s="68">
        <f t="shared" si="19"/>
        <v>4.300000000000003E-07</v>
      </c>
      <c r="S101" s="68">
        <f t="shared" si="12"/>
        <v>4.300000000000003E-07</v>
      </c>
      <c r="T101" s="339">
        <f t="shared" si="13"/>
        <v>20</v>
      </c>
      <c r="U101" s="339">
        <f t="shared" si="20"/>
        <v>44</v>
      </c>
      <c r="V101" s="68">
        <f t="shared" si="14"/>
        <v>0</v>
      </c>
      <c r="X101" s="68">
        <f>-1*($L$27*(V101*0.0000353147)*(60/$G$26))/('S2'!$G$14*($G$28/12)*$L$28)</f>
        <v>0</v>
      </c>
      <c r="Y101" s="68">
        <f>-1*'S1'!G$11</f>
        <v>-2</v>
      </c>
      <c r="AA101" s="68" t="str">
        <f t="shared" si="15"/>
        <v xml:space="preserve"> </v>
      </c>
      <c r="AB101" s="68" t="str">
        <f t="shared" si="16"/>
        <v xml:space="preserve"> </v>
      </c>
      <c r="AC101" s="68" t="str">
        <f t="shared" si="17"/>
        <v xml:space="preserve"> </v>
      </c>
      <c r="AD101" s="68" t="str">
        <f t="shared" si="18"/>
        <v xml:space="preserve"> </v>
      </c>
    </row>
    <row r="102" spans="1:30" ht="15">
      <c r="A102" s="77"/>
      <c r="B102" s="398"/>
      <c r="C102" s="398"/>
      <c r="D102" s="398"/>
      <c r="E102" s="398"/>
      <c r="F102" s="398"/>
      <c r="G102" s="398"/>
      <c r="H102" s="398"/>
      <c r="I102" s="398"/>
      <c r="J102" s="398"/>
      <c r="K102" s="398"/>
      <c r="L102" s="398"/>
      <c r="M102" s="80"/>
      <c r="P102" s="291"/>
      <c r="Q102" s="68">
        <f>G16</f>
        <v>0</v>
      </c>
      <c r="R102" s="68">
        <f t="shared" si="19"/>
        <v>4.400000000000003E-07</v>
      </c>
      <c r="S102" s="68">
        <f t="shared" si="12"/>
        <v>4.400000000000003E-07</v>
      </c>
      <c r="T102" s="339">
        <f t="shared" si="13"/>
        <v>19</v>
      </c>
      <c r="U102" s="339">
        <f t="shared" si="20"/>
        <v>45</v>
      </c>
      <c r="V102" s="68">
        <f t="shared" si="14"/>
        <v>0</v>
      </c>
      <c r="X102" s="68">
        <f>-1*($L$27*(V102*0.0000353147)*(60/$G$26))/('S2'!$G$14*($G$28/12)*$L$28)</f>
        <v>0</v>
      </c>
      <c r="Y102" s="68">
        <f>-1*'S1'!G$11</f>
        <v>-2</v>
      </c>
      <c r="AA102" s="68" t="str">
        <f t="shared" si="15"/>
        <v xml:space="preserve"> </v>
      </c>
      <c r="AB102" s="68" t="str">
        <f t="shared" si="16"/>
        <v xml:space="preserve"> </v>
      </c>
      <c r="AC102" s="68" t="str">
        <f t="shared" si="17"/>
        <v xml:space="preserve"> </v>
      </c>
      <c r="AD102" s="68" t="str">
        <f t="shared" si="18"/>
        <v xml:space="preserve"> </v>
      </c>
    </row>
    <row r="103" spans="1:30" ht="15" customHeight="1">
      <c r="A103" s="77"/>
      <c r="B103" s="397" t="s">
        <v>211</v>
      </c>
      <c r="C103" s="397"/>
      <c r="D103" s="397"/>
      <c r="E103" s="397"/>
      <c r="F103" s="397"/>
      <c r="G103" s="397"/>
      <c r="H103" s="397"/>
      <c r="I103" s="397"/>
      <c r="J103" s="397"/>
      <c r="K103" s="397"/>
      <c r="L103" s="397"/>
      <c r="M103" s="80"/>
      <c r="P103" s="291"/>
      <c r="Q103" s="68">
        <f>H16</f>
        <v>0</v>
      </c>
      <c r="R103" s="68">
        <f t="shared" si="19"/>
        <v>4.500000000000003E-07</v>
      </c>
      <c r="S103" s="68">
        <f t="shared" si="12"/>
        <v>4.500000000000003E-07</v>
      </c>
      <c r="T103" s="339">
        <f t="shared" si="13"/>
        <v>18</v>
      </c>
      <c r="U103" s="339">
        <f t="shared" si="20"/>
        <v>46</v>
      </c>
      <c r="V103" s="68">
        <f t="shared" si="14"/>
        <v>0</v>
      </c>
      <c r="X103" s="68">
        <f>-1*($L$27*(V103*0.0000353147)*(60/$G$26))/('S2'!$G$14*($G$28/12)*$L$28)</f>
        <v>0</v>
      </c>
      <c r="Y103" s="68">
        <f>-1*'S1'!G$11</f>
        <v>-2</v>
      </c>
      <c r="AA103" s="68" t="str">
        <f t="shared" si="15"/>
        <v xml:space="preserve"> </v>
      </c>
      <c r="AB103" s="68" t="str">
        <f t="shared" si="16"/>
        <v xml:space="preserve"> </v>
      </c>
      <c r="AC103" s="68" t="str">
        <f t="shared" si="17"/>
        <v xml:space="preserve"> </v>
      </c>
      <c r="AD103" s="68" t="str">
        <f t="shared" si="18"/>
        <v xml:space="preserve"> </v>
      </c>
    </row>
    <row r="104" spans="1:30" ht="15">
      <c r="A104" s="77"/>
      <c r="B104" s="441" t="str">
        <f>CONCATENATE("Application efficency is a single percentage that is used to evaluate the efficency of an irrigation system's scheduling and uniformity."," It is found by dividing the average dept of irrigation by the average crop root depth."," The application efficency value allows for uniform comparison between all set efficencies."," In addition, it can be used to quickly evaluate the uniformity and scheduling of a system with respect to crop demand."," The AE for this set was calculated at ",I38,"%.")</f>
        <v>Application efficency is a single percentage that is used to evaluate the efficency of an irrigation system's scheduling and uniformity. It is found by dividing the average dept of irrigation by the average crop root depth. The application efficency value allows for uniform comparison between all set efficencies. In addition, it can be used to quickly evaluate the uniformity and scheduling of a system with respect to crop demand. The AE for this set was calculated at 73%.</v>
      </c>
      <c r="C104" s="441"/>
      <c r="D104" s="441"/>
      <c r="E104" s="441"/>
      <c r="F104" s="441"/>
      <c r="G104" s="441"/>
      <c r="H104" s="441"/>
      <c r="I104" s="441"/>
      <c r="J104" s="441"/>
      <c r="K104" s="441"/>
      <c r="L104" s="441"/>
      <c r="M104" s="80"/>
      <c r="P104" s="291"/>
      <c r="Q104" s="68">
        <f>I16</f>
        <v>0</v>
      </c>
      <c r="R104" s="68">
        <f t="shared" si="19"/>
        <v>4.600000000000003E-07</v>
      </c>
      <c r="S104" s="68">
        <f t="shared" si="12"/>
        <v>4.600000000000003E-07</v>
      </c>
      <c r="T104" s="339">
        <f t="shared" si="13"/>
        <v>17</v>
      </c>
      <c r="U104" s="339">
        <f t="shared" si="20"/>
        <v>47</v>
      </c>
      <c r="V104" s="68">
        <f t="shared" si="14"/>
        <v>0</v>
      </c>
      <c r="X104" s="68">
        <f>-1*($L$27*(V104*0.0000353147)*(60/$G$26))/('S2'!$G$14*($G$28/12)*$L$28)</f>
        <v>0</v>
      </c>
      <c r="Y104" s="68">
        <f>-1*'S1'!G$11</f>
        <v>-2</v>
      </c>
      <c r="AA104" s="68" t="str">
        <f t="shared" si="15"/>
        <v xml:space="preserve"> </v>
      </c>
      <c r="AB104" s="68" t="str">
        <f t="shared" si="16"/>
        <v xml:space="preserve"> </v>
      </c>
      <c r="AC104" s="68" t="str">
        <f t="shared" si="17"/>
        <v xml:space="preserve"> </v>
      </c>
      <c r="AD104" s="68" t="str">
        <f t="shared" si="18"/>
        <v xml:space="preserve"> </v>
      </c>
    </row>
    <row r="105" spans="1:30" ht="15">
      <c r="A105" s="77"/>
      <c r="B105" s="441"/>
      <c r="C105" s="441"/>
      <c r="D105" s="441"/>
      <c r="E105" s="441"/>
      <c r="F105" s="441"/>
      <c r="G105" s="441"/>
      <c r="H105" s="441"/>
      <c r="I105" s="441"/>
      <c r="J105" s="441"/>
      <c r="K105" s="441"/>
      <c r="L105" s="441"/>
      <c r="M105" s="80"/>
      <c r="P105" s="291"/>
      <c r="Q105" s="68">
        <f>J16</f>
        <v>0</v>
      </c>
      <c r="R105" s="68">
        <f t="shared" si="19"/>
        <v>4.700000000000003E-07</v>
      </c>
      <c r="S105" s="68">
        <f t="shared" si="12"/>
        <v>4.700000000000003E-07</v>
      </c>
      <c r="T105" s="339">
        <f t="shared" si="13"/>
        <v>16</v>
      </c>
      <c r="U105" s="339">
        <f t="shared" si="20"/>
        <v>48</v>
      </c>
      <c r="V105" s="68">
        <f t="shared" si="14"/>
        <v>0</v>
      </c>
      <c r="X105" s="68">
        <f>-1*($L$27*(V105*0.0000353147)*(60/$G$26))/('S2'!$G$14*($G$28/12)*$L$28)</f>
        <v>0</v>
      </c>
      <c r="Y105" s="68">
        <f>-1*'S1'!G$11</f>
        <v>-2</v>
      </c>
      <c r="AA105" s="68" t="str">
        <f t="shared" si="15"/>
        <v xml:space="preserve"> </v>
      </c>
      <c r="AB105" s="68" t="str">
        <f t="shared" si="16"/>
        <v xml:space="preserve"> </v>
      </c>
      <c r="AC105" s="68" t="str">
        <f t="shared" si="17"/>
        <v xml:space="preserve"> </v>
      </c>
      <c r="AD105" s="68" t="str">
        <f t="shared" si="18"/>
        <v xml:space="preserve"> </v>
      </c>
    </row>
    <row r="106" spans="1:30" ht="15">
      <c r="A106" s="77"/>
      <c r="B106" s="441"/>
      <c r="C106" s="441"/>
      <c r="D106" s="441"/>
      <c r="E106" s="441"/>
      <c r="F106" s="441"/>
      <c r="G106" s="441"/>
      <c r="H106" s="441"/>
      <c r="I106" s="441"/>
      <c r="J106" s="441"/>
      <c r="K106" s="441"/>
      <c r="L106" s="441"/>
      <c r="M106" s="80"/>
      <c r="P106" s="291"/>
      <c r="Q106" s="68">
        <f>K16</f>
        <v>0</v>
      </c>
      <c r="R106" s="68">
        <f t="shared" si="19"/>
        <v>4.800000000000003E-07</v>
      </c>
      <c r="S106" s="68">
        <f t="shared" si="12"/>
        <v>4.800000000000003E-07</v>
      </c>
      <c r="T106" s="339">
        <f t="shared" si="13"/>
        <v>15</v>
      </c>
      <c r="U106" s="339">
        <f t="shared" si="20"/>
        <v>49</v>
      </c>
      <c r="V106" s="68">
        <f t="shared" si="14"/>
        <v>0</v>
      </c>
      <c r="X106" s="68">
        <f>-1*($L$27*(V106*0.0000353147)*(60/$G$26))/('S2'!$G$14*($G$28/12)*$L$28)</f>
        <v>0</v>
      </c>
      <c r="Y106" s="68">
        <f>-1*'S1'!G$11</f>
        <v>-2</v>
      </c>
      <c r="AA106" s="68" t="str">
        <f t="shared" si="15"/>
        <v xml:space="preserve"> </v>
      </c>
      <c r="AB106" s="68" t="str">
        <f t="shared" si="16"/>
        <v xml:space="preserve"> </v>
      </c>
      <c r="AC106" s="68" t="str">
        <f t="shared" si="17"/>
        <v xml:space="preserve"> </v>
      </c>
      <c r="AD106" s="68" t="str">
        <f t="shared" si="18"/>
        <v xml:space="preserve"> </v>
      </c>
    </row>
    <row r="107" spans="1:30" ht="15">
      <c r="A107" s="77"/>
      <c r="B107" s="441"/>
      <c r="C107" s="441"/>
      <c r="D107" s="441"/>
      <c r="E107" s="441"/>
      <c r="F107" s="441"/>
      <c r="G107" s="441"/>
      <c r="H107" s="441"/>
      <c r="I107" s="441"/>
      <c r="J107" s="441"/>
      <c r="K107" s="441"/>
      <c r="L107" s="441"/>
      <c r="M107" s="80"/>
      <c r="P107" s="291"/>
      <c r="Q107" s="68">
        <f>L16</f>
        <v>0</v>
      </c>
      <c r="R107" s="68">
        <f t="shared" si="19"/>
        <v>4.900000000000003E-07</v>
      </c>
      <c r="S107" s="68">
        <f t="shared" si="12"/>
        <v>4.900000000000003E-07</v>
      </c>
      <c r="T107" s="339">
        <f t="shared" si="13"/>
        <v>14</v>
      </c>
      <c r="U107" s="339">
        <f t="shared" si="20"/>
        <v>50</v>
      </c>
      <c r="V107" s="68">
        <f t="shared" si="14"/>
        <v>0</v>
      </c>
      <c r="X107" s="68">
        <f>-1*($L$27*(V107*0.0000353147)*(60/$G$26))/('S2'!$G$14*($G$28/12)*$L$28)</f>
        <v>0</v>
      </c>
      <c r="Y107" s="68">
        <f>-1*'S1'!G$11</f>
        <v>-2</v>
      </c>
      <c r="AA107" s="68" t="str">
        <f t="shared" si="15"/>
        <v xml:space="preserve"> </v>
      </c>
      <c r="AB107" s="68" t="str">
        <f t="shared" si="16"/>
        <v xml:space="preserve"> </v>
      </c>
      <c r="AC107" s="68" t="str">
        <f t="shared" si="17"/>
        <v xml:space="preserve"> </v>
      </c>
      <c r="AD107" s="68" t="str">
        <f t="shared" si="18"/>
        <v xml:space="preserve"> </v>
      </c>
    </row>
    <row r="108" spans="1:30" ht="15">
      <c r="A108" s="77"/>
      <c r="B108" s="441"/>
      <c r="C108" s="441"/>
      <c r="D108" s="441"/>
      <c r="E108" s="441"/>
      <c r="F108" s="441"/>
      <c r="G108" s="441"/>
      <c r="H108" s="441"/>
      <c r="I108" s="441"/>
      <c r="J108" s="441"/>
      <c r="K108" s="441"/>
      <c r="L108" s="441"/>
      <c r="M108" s="80"/>
      <c r="P108" s="291"/>
      <c r="Q108" s="68">
        <f>C17</f>
        <v>0</v>
      </c>
      <c r="R108" s="68">
        <f t="shared" si="19"/>
        <v>5.000000000000003E-07</v>
      </c>
      <c r="S108" s="68">
        <f t="shared" si="12"/>
        <v>5.000000000000003E-07</v>
      </c>
      <c r="T108" s="339">
        <f t="shared" si="13"/>
        <v>13</v>
      </c>
      <c r="U108" s="339">
        <f t="shared" si="20"/>
        <v>51</v>
      </c>
      <c r="V108" s="68">
        <f t="shared" si="14"/>
        <v>0</v>
      </c>
      <c r="X108" s="68">
        <f>-1*($L$27*(V108*0.0000353147)*(60/$G$26))/('S2'!$G$14*($G$28/12)*$L$28)</f>
        <v>0</v>
      </c>
      <c r="Y108" s="68">
        <f>-1*'S1'!G$11</f>
        <v>-2</v>
      </c>
      <c r="AA108" s="68" t="str">
        <f t="shared" si="15"/>
        <v xml:space="preserve"> </v>
      </c>
      <c r="AB108" s="68" t="str">
        <f t="shared" si="16"/>
        <v xml:space="preserve"> </v>
      </c>
      <c r="AC108" s="68" t="str">
        <f t="shared" si="17"/>
        <v xml:space="preserve"> </v>
      </c>
      <c r="AD108" s="68" t="str">
        <f t="shared" si="18"/>
        <v xml:space="preserve"> </v>
      </c>
    </row>
    <row r="109" spans="1:30" ht="15">
      <c r="A109" s="77"/>
      <c r="B109" s="441"/>
      <c r="C109" s="441"/>
      <c r="D109" s="441"/>
      <c r="E109" s="441"/>
      <c r="F109" s="441"/>
      <c r="G109" s="441"/>
      <c r="H109" s="441"/>
      <c r="I109" s="441"/>
      <c r="J109" s="441"/>
      <c r="K109" s="441"/>
      <c r="L109" s="441"/>
      <c r="M109" s="80"/>
      <c r="P109" s="291"/>
      <c r="Q109" s="68">
        <f>D17</f>
        <v>0</v>
      </c>
      <c r="R109" s="68">
        <f t="shared" si="19"/>
        <v>5.100000000000003E-07</v>
      </c>
      <c r="S109" s="68">
        <f t="shared" si="12"/>
        <v>5.100000000000003E-07</v>
      </c>
      <c r="T109" s="339">
        <f t="shared" si="13"/>
        <v>12</v>
      </c>
      <c r="U109" s="339">
        <f t="shared" si="20"/>
        <v>52</v>
      </c>
      <c r="V109" s="68">
        <f t="shared" si="14"/>
        <v>0</v>
      </c>
      <c r="X109" s="68">
        <f>-1*($L$27*(V109*0.0000353147)*(60/$G$26))/('S2'!$G$14*($G$28/12)*$L$28)</f>
        <v>0</v>
      </c>
      <c r="Y109" s="68">
        <f>-1*'S1'!G$11</f>
        <v>-2</v>
      </c>
      <c r="AA109" s="68" t="str">
        <f t="shared" si="15"/>
        <v xml:space="preserve"> </v>
      </c>
      <c r="AB109" s="68" t="str">
        <f t="shared" si="16"/>
        <v xml:space="preserve"> </v>
      </c>
      <c r="AC109" s="68" t="str">
        <f t="shared" si="17"/>
        <v xml:space="preserve"> </v>
      </c>
      <c r="AD109" s="68" t="str">
        <f t="shared" si="18"/>
        <v xml:space="preserve"> </v>
      </c>
    </row>
    <row r="110" spans="1:30" ht="15">
      <c r="A110" s="77"/>
      <c r="B110" s="398"/>
      <c r="C110" s="398"/>
      <c r="D110" s="398"/>
      <c r="E110" s="398"/>
      <c r="F110" s="398"/>
      <c r="G110" s="398"/>
      <c r="H110" s="398"/>
      <c r="I110" s="398"/>
      <c r="J110" s="398"/>
      <c r="K110" s="398"/>
      <c r="L110" s="398"/>
      <c r="M110" s="80"/>
      <c r="P110" s="291"/>
      <c r="Q110" s="68">
        <f>E17</f>
        <v>0</v>
      </c>
      <c r="R110" s="68">
        <f t="shared" si="19"/>
        <v>5.200000000000003E-07</v>
      </c>
      <c r="S110" s="68">
        <f t="shared" si="12"/>
        <v>5.200000000000003E-07</v>
      </c>
      <c r="T110" s="339">
        <f t="shared" si="13"/>
        <v>11</v>
      </c>
      <c r="U110" s="339">
        <f t="shared" si="20"/>
        <v>53</v>
      </c>
      <c r="V110" s="68">
        <f t="shared" si="14"/>
        <v>0</v>
      </c>
      <c r="X110" s="68">
        <f>-1*($L$27*(V110*0.0000353147)*(60/$G$26))/('S2'!$G$14*($G$28/12)*$L$28)</f>
        <v>0</v>
      </c>
      <c r="Y110" s="68">
        <f>-1*'S1'!G$11</f>
        <v>-2</v>
      </c>
      <c r="AA110" s="68" t="str">
        <f t="shared" si="15"/>
        <v xml:space="preserve"> </v>
      </c>
      <c r="AB110" s="68" t="str">
        <f t="shared" si="16"/>
        <v xml:space="preserve"> </v>
      </c>
      <c r="AC110" s="68" t="str">
        <f t="shared" si="17"/>
        <v xml:space="preserve"> </v>
      </c>
      <c r="AD110" s="68" t="str">
        <f t="shared" si="18"/>
        <v xml:space="preserve"> </v>
      </c>
    </row>
    <row r="111" spans="1:30" ht="15">
      <c r="A111" s="77"/>
      <c r="B111" s="79" t="s">
        <v>168</v>
      </c>
      <c r="C111" s="124"/>
      <c r="D111" s="124"/>
      <c r="E111" s="79"/>
      <c r="F111" s="79"/>
      <c r="G111" s="79"/>
      <c r="H111" s="79"/>
      <c r="I111" s="79"/>
      <c r="J111" s="79"/>
      <c r="K111" s="79"/>
      <c r="L111" s="79"/>
      <c r="M111" s="80"/>
      <c r="P111" s="291"/>
      <c r="Q111" s="68">
        <f>F17</f>
        <v>0</v>
      </c>
      <c r="R111" s="68">
        <f t="shared" si="19"/>
        <v>5.300000000000003E-07</v>
      </c>
      <c r="S111" s="68">
        <f t="shared" si="12"/>
        <v>5.300000000000003E-07</v>
      </c>
      <c r="T111" s="339">
        <f t="shared" si="13"/>
        <v>10</v>
      </c>
      <c r="U111" s="339">
        <f t="shared" si="20"/>
        <v>54</v>
      </c>
      <c r="V111" s="68">
        <f t="shared" si="14"/>
        <v>0</v>
      </c>
      <c r="X111" s="68">
        <f>-1*($L$27*(V111*0.0000353147)*(60/$G$26))/('S2'!$G$14*($G$28/12)*$L$28)</f>
        <v>0</v>
      </c>
      <c r="Y111" s="68">
        <f>-1*'S1'!G$11</f>
        <v>-2</v>
      </c>
      <c r="AA111" s="68" t="str">
        <f t="shared" si="15"/>
        <v xml:space="preserve"> </v>
      </c>
      <c r="AB111" s="68" t="str">
        <f t="shared" si="16"/>
        <v xml:space="preserve"> </v>
      </c>
      <c r="AC111" s="68" t="str">
        <f t="shared" si="17"/>
        <v xml:space="preserve"> </v>
      </c>
      <c r="AD111" s="68" t="str">
        <f t="shared" si="18"/>
        <v xml:space="preserve"> </v>
      </c>
    </row>
    <row r="112" spans="1:30" ht="15">
      <c r="A112" s="77"/>
      <c r="B112" s="439" t="s">
        <v>250</v>
      </c>
      <c r="C112" s="439"/>
      <c r="D112" s="439"/>
      <c r="E112" s="439"/>
      <c r="F112" s="439"/>
      <c r="G112" s="439"/>
      <c r="H112" s="439"/>
      <c r="I112" s="439"/>
      <c r="J112" s="439"/>
      <c r="K112" s="439"/>
      <c r="L112" s="439"/>
      <c r="M112" s="80"/>
      <c r="P112" s="291"/>
      <c r="Q112" s="68">
        <f>G17</f>
        <v>0</v>
      </c>
      <c r="R112" s="68">
        <f t="shared" si="19"/>
        <v>5.400000000000003E-07</v>
      </c>
      <c r="S112" s="68">
        <f t="shared" si="12"/>
        <v>5.400000000000003E-07</v>
      </c>
      <c r="T112" s="339">
        <f t="shared" si="13"/>
        <v>9</v>
      </c>
      <c r="U112" s="339">
        <f t="shared" si="20"/>
        <v>55</v>
      </c>
      <c r="V112" s="68">
        <f t="shared" si="14"/>
        <v>0</v>
      </c>
      <c r="X112" s="68">
        <f>-1*($L$27*(V112*0.0000353147)*(60/$G$26))/('S2'!$G$14*($G$28/12)*$L$28)</f>
        <v>0</v>
      </c>
      <c r="Y112" s="68">
        <f>-1*'S1'!G$11</f>
        <v>-2</v>
      </c>
      <c r="AA112" s="68" t="str">
        <f t="shared" si="15"/>
        <v xml:space="preserve"> </v>
      </c>
      <c r="AB112" s="68" t="str">
        <f t="shared" si="16"/>
        <v xml:space="preserve"> </v>
      </c>
      <c r="AC112" s="68" t="str">
        <f t="shared" si="17"/>
        <v xml:space="preserve"> </v>
      </c>
      <c r="AD112" s="68" t="str">
        <f t="shared" si="18"/>
        <v xml:space="preserve"> </v>
      </c>
    </row>
    <row r="113" spans="1:30" ht="15">
      <c r="A113" s="77"/>
      <c r="B113" s="439"/>
      <c r="C113" s="439"/>
      <c r="D113" s="439"/>
      <c r="E113" s="439"/>
      <c r="F113" s="439"/>
      <c r="G113" s="439"/>
      <c r="H113" s="439"/>
      <c r="I113" s="439"/>
      <c r="J113" s="439"/>
      <c r="K113" s="439"/>
      <c r="L113" s="439"/>
      <c r="M113" s="80"/>
      <c r="P113" s="291"/>
      <c r="Q113" s="68">
        <f>H17</f>
        <v>0</v>
      </c>
      <c r="R113" s="68">
        <f t="shared" si="19"/>
        <v>5.500000000000003E-07</v>
      </c>
      <c r="S113" s="68">
        <f t="shared" si="12"/>
        <v>5.500000000000003E-07</v>
      </c>
      <c r="T113" s="339">
        <f t="shared" si="13"/>
        <v>8</v>
      </c>
      <c r="U113" s="339">
        <f t="shared" si="20"/>
        <v>56</v>
      </c>
      <c r="V113" s="68">
        <f t="shared" si="14"/>
        <v>0</v>
      </c>
      <c r="X113" s="68">
        <f>-1*($L$27*(V113*0.0000353147)*(60/$G$26))/('S2'!$G$14*($G$28/12)*$L$28)</f>
        <v>0</v>
      </c>
      <c r="Y113" s="68">
        <f>-1*'S1'!G$11</f>
        <v>-2</v>
      </c>
      <c r="AA113" s="68" t="str">
        <f t="shared" si="15"/>
        <v xml:space="preserve"> </v>
      </c>
      <c r="AB113" s="68" t="str">
        <f t="shared" si="16"/>
        <v xml:space="preserve"> </v>
      </c>
      <c r="AC113" s="68" t="str">
        <f t="shared" si="17"/>
        <v xml:space="preserve"> </v>
      </c>
      <c r="AD113" s="68" t="str">
        <f t="shared" si="18"/>
        <v xml:space="preserve"> </v>
      </c>
    </row>
    <row r="114" spans="1:30" ht="15">
      <c r="A114" s="77"/>
      <c r="B114" s="439"/>
      <c r="C114" s="439"/>
      <c r="D114" s="439"/>
      <c r="E114" s="439"/>
      <c r="F114" s="439"/>
      <c r="G114" s="439"/>
      <c r="H114" s="439"/>
      <c r="I114" s="439"/>
      <c r="J114" s="439"/>
      <c r="K114" s="439"/>
      <c r="L114" s="439"/>
      <c r="M114" s="80"/>
      <c r="P114" s="291"/>
      <c r="Q114" s="68">
        <f>I17</f>
        <v>0</v>
      </c>
      <c r="R114" s="68">
        <f t="shared" si="19"/>
        <v>5.600000000000004E-07</v>
      </c>
      <c r="S114" s="68">
        <f t="shared" si="12"/>
        <v>5.600000000000004E-07</v>
      </c>
      <c r="T114" s="339">
        <f t="shared" si="13"/>
        <v>7</v>
      </c>
      <c r="U114" s="339">
        <f t="shared" si="20"/>
        <v>57</v>
      </c>
      <c r="V114" s="68">
        <f t="shared" si="14"/>
        <v>0</v>
      </c>
      <c r="X114" s="68">
        <f>-1*($L$27*(V114*0.0000353147)*(60/$G$26))/('S2'!$G$14*($G$28/12)*$L$28)</f>
        <v>0</v>
      </c>
      <c r="Y114" s="68">
        <f>-1*'S1'!G$11</f>
        <v>-2</v>
      </c>
      <c r="AA114" s="68" t="str">
        <f t="shared" si="15"/>
        <v xml:space="preserve"> </v>
      </c>
      <c r="AB114" s="68" t="str">
        <f t="shared" si="16"/>
        <v xml:space="preserve"> </v>
      </c>
      <c r="AC114" s="68" t="str">
        <f t="shared" si="17"/>
        <v xml:space="preserve"> </v>
      </c>
      <c r="AD114" s="68" t="str">
        <f t="shared" si="18"/>
        <v xml:space="preserve"> </v>
      </c>
    </row>
    <row r="115" spans="1:30" ht="15.75" thickBot="1">
      <c r="A115" s="379"/>
      <c r="B115" s="440"/>
      <c r="C115" s="440"/>
      <c r="D115" s="440"/>
      <c r="E115" s="440"/>
      <c r="F115" s="440"/>
      <c r="G115" s="440"/>
      <c r="H115" s="440"/>
      <c r="I115" s="440"/>
      <c r="J115" s="440"/>
      <c r="K115" s="440"/>
      <c r="L115" s="440"/>
      <c r="M115" s="380"/>
      <c r="P115" s="291"/>
      <c r="Q115" s="68">
        <f>J17</f>
        <v>0</v>
      </c>
      <c r="R115" s="68">
        <f t="shared" si="19"/>
        <v>5.700000000000004E-07</v>
      </c>
      <c r="S115" s="68">
        <f t="shared" si="12"/>
        <v>5.700000000000004E-07</v>
      </c>
      <c r="T115" s="339">
        <f t="shared" si="13"/>
        <v>6</v>
      </c>
      <c r="U115" s="339">
        <f t="shared" si="20"/>
        <v>58</v>
      </c>
      <c r="V115" s="68">
        <f t="shared" si="14"/>
        <v>0</v>
      </c>
      <c r="X115" s="68">
        <f>-1*($L$27*(V115*0.0000353147)*(60/$G$26))/('S2'!$G$14*($G$28/12)*$L$28)</f>
        <v>0</v>
      </c>
      <c r="Y115" s="68">
        <f>-1*'S1'!G$11</f>
        <v>-2</v>
      </c>
      <c r="AA115" s="68" t="str">
        <f t="shared" si="15"/>
        <v xml:space="preserve"> </v>
      </c>
      <c r="AB115" s="68" t="str">
        <f t="shared" si="16"/>
        <v xml:space="preserve"> </v>
      </c>
      <c r="AC115" s="68" t="str">
        <f t="shared" si="17"/>
        <v xml:space="preserve"> </v>
      </c>
      <c r="AD115" s="68" t="str">
        <f t="shared" si="18"/>
        <v xml:space="preserve"> </v>
      </c>
    </row>
    <row r="116" spans="16:30" ht="15.75" thickTop="1">
      <c r="P116" s="291"/>
      <c r="Q116" s="68">
        <f>K17</f>
        <v>0</v>
      </c>
      <c r="R116" s="68">
        <f t="shared" si="19"/>
        <v>5.800000000000004E-07</v>
      </c>
      <c r="S116" s="68">
        <f t="shared" si="12"/>
        <v>5.800000000000004E-07</v>
      </c>
      <c r="T116" s="339">
        <f t="shared" si="13"/>
        <v>5</v>
      </c>
      <c r="U116" s="339">
        <f t="shared" si="20"/>
        <v>59</v>
      </c>
      <c r="V116" s="68">
        <f t="shared" si="14"/>
        <v>0</v>
      </c>
      <c r="X116" s="68">
        <f>-1*($L$27*(V116*0.0000353147)*(60/$G$26))/('S2'!$G$14*($G$28/12)*$L$28)</f>
        <v>0</v>
      </c>
      <c r="Y116" s="68">
        <f>-1*'S1'!G$11</f>
        <v>-2</v>
      </c>
      <c r="AA116" s="68" t="str">
        <f t="shared" si="15"/>
        <v xml:space="preserve"> </v>
      </c>
      <c r="AB116" s="68" t="str">
        <f t="shared" si="16"/>
        <v xml:space="preserve"> </v>
      </c>
      <c r="AC116" s="68" t="str">
        <f t="shared" si="17"/>
        <v xml:space="preserve"> </v>
      </c>
      <c r="AD116" s="68" t="str">
        <f t="shared" si="18"/>
        <v xml:space="preserve"> </v>
      </c>
    </row>
    <row r="117" spans="16:30" ht="15">
      <c r="P117" s="291"/>
      <c r="Q117" s="68">
        <f>L17</f>
        <v>0</v>
      </c>
      <c r="R117" s="68">
        <f t="shared" si="19"/>
        <v>5.900000000000004E-07</v>
      </c>
      <c r="S117" s="68">
        <f t="shared" si="12"/>
        <v>5.900000000000004E-07</v>
      </c>
      <c r="T117" s="339">
        <f t="shared" si="13"/>
        <v>4</v>
      </c>
      <c r="U117" s="339">
        <f t="shared" si="20"/>
        <v>60</v>
      </c>
      <c r="V117" s="68">
        <f t="shared" si="14"/>
        <v>0</v>
      </c>
      <c r="X117" s="68">
        <f>-1*($L$27*(V117*0.0000353147)*(60/$G$26))/('S2'!$G$14*($G$28/12)*$L$28)</f>
        <v>0</v>
      </c>
      <c r="Y117" s="68">
        <f>-1*'S1'!G$11</f>
        <v>-2</v>
      </c>
      <c r="AA117" s="68" t="str">
        <f t="shared" si="15"/>
        <v xml:space="preserve"> </v>
      </c>
      <c r="AB117" s="68" t="str">
        <f t="shared" si="16"/>
        <v xml:space="preserve"> </v>
      </c>
      <c r="AC117" s="68" t="str">
        <f t="shared" si="17"/>
        <v xml:space="preserve"> </v>
      </c>
      <c r="AD117" s="68" t="str">
        <f t="shared" si="18"/>
        <v xml:space="preserve"> </v>
      </c>
    </row>
    <row r="119" spans="17:29" ht="15">
      <c r="Q119" s="339">
        <f>IF(ISBLANK(C12),0,1)</f>
        <v>1</v>
      </c>
      <c r="R119" s="339">
        <f aca="true" t="shared" si="21" ref="R119:Z124">IF(ISBLANK(D12),0,1)</f>
        <v>1</v>
      </c>
      <c r="S119" s="339">
        <f t="shared" si="21"/>
        <v>1</v>
      </c>
      <c r="T119" s="339">
        <f t="shared" si="21"/>
        <v>0</v>
      </c>
      <c r="U119" s="339">
        <f t="shared" si="21"/>
        <v>0</v>
      </c>
      <c r="V119" s="339">
        <f t="shared" si="21"/>
        <v>0</v>
      </c>
      <c r="W119" s="339">
        <f t="shared" si="21"/>
        <v>0</v>
      </c>
      <c r="X119" s="339">
        <f t="shared" si="21"/>
        <v>0</v>
      </c>
      <c r="Y119" s="339">
        <f t="shared" si="21"/>
        <v>0</v>
      </c>
      <c r="Z119" s="339">
        <f t="shared" si="21"/>
        <v>0</v>
      </c>
      <c r="AA119" s="291"/>
      <c r="AB119" s="291"/>
      <c r="AC119" s="291"/>
    </row>
    <row r="120" spans="17:29" ht="15">
      <c r="Q120" s="339">
        <f aca="true" t="shared" si="22" ref="Q120:Q124">IF(ISBLANK(C13),0,1)</f>
        <v>0</v>
      </c>
      <c r="R120" s="339">
        <f t="shared" si="21"/>
        <v>0</v>
      </c>
      <c r="S120" s="339">
        <f t="shared" si="21"/>
        <v>0</v>
      </c>
      <c r="T120" s="339">
        <f t="shared" si="21"/>
        <v>0</v>
      </c>
      <c r="U120" s="339">
        <f t="shared" si="21"/>
        <v>0</v>
      </c>
      <c r="V120" s="339">
        <f t="shared" si="21"/>
        <v>0</v>
      </c>
      <c r="W120" s="339">
        <f t="shared" si="21"/>
        <v>0</v>
      </c>
      <c r="X120" s="339">
        <f t="shared" si="21"/>
        <v>0</v>
      </c>
      <c r="Y120" s="339">
        <f t="shared" si="21"/>
        <v>0</v>
      </c>
      <c r="Z120" s="339">
        <f t="shared" si="21"/>
        <v>0</v>
      </c>
      <c r="AA120" s="291"/>
      <c r="AB120" s="291"/>
      <c r="AC120" s="291"/>
    </row>
    <row r="121" spans="17:29" ht="15">
      <c r="Q121" s="339">
        <f t="shared" si="22"/>
        <v>0</v>
      </c>
      <c r="R121" s="339">
        <f t="shared" si="21"/>
        <v>0</v>
      </c>
      <c r="S121" s="339">
        <f t="shared" si="21"/>
        <v>0</v>
      </c>
      <c r="T121" s="339">
        <f t="shared" si="21"/>
        <v>0</v>
      </c>
      <c r="U121" s="339">
        <f t="shared" si="21"/>
        <v>0</v>
      </c>
      <c r="V121" s="339">
        <f t="shared" si="21"/>
        <v>0</v>
      </c>
      <c r="W121" s="339">
        <f t="shared" si="21"/>
        <v>0</v>
      </c>
      <c r="X121" s="339">
        <f t="shared" si="21"/>
        <v>0</v>
      </c>
      <c r="Y121" s="339">
        <f t="shared" si="21"/>
        <v>0</v>
      </c>
      <c r="Z121" s="339">
        <f t="shared" si="21"/>
        <v>0</v>
      </c>
      <c r="AA121" s="291"/>
      <c r="AB121" s="291"/>
      <c r="AC121" s="291"/>
    </row>
    <row r="122" spans="17:29" ht="15">
      <c r="Q122" s="339">
        <f t="shared" si="22"/>
        <v>0</v>
      </c>
      <c r="R122" s="339">
        <f t="shared" si="21"/>
        <v>0</v>
      </c>
      <c r="S122" s="339">
        <f t="shared" si="21"/>
        <v>0</v>
      </c>
      <c r="T122" s="339">
        <f t="shared" si="21"/>
        <v>0</v>
      </c>
      <c r="U122" s="339">
        <f t="shared" si="21"/>
        <v>0</v>
      </c>
      <c r="V122" s="339">
        <f t="shared" si="21"/>
        <v>0</v>
      </c>
      <c r="W122" s="339">
        <f t="shared" si="21"/>
        <v>0</v>
      </c>
      <c r="X122" s="339">
        <f t="shared" si="21"/>
        <v>0</v>
      </c>
      <c r="Y122" s="339">
        <f t="shared" si="21"/>
        <v>0</v>
      </c>
      <c r="Z122" s="339">
        <f t="shared" si="21"/>
        <v>0</v>
      </c>
      <c r="AA122" s="291"/>
      <c r="AB122" s="291"/>
      <c r="AC122" s="291"/>
    </row>
    <row r="123" spans="17:29" ht="15">
      <c r="Q123" s="339">
        <f t="shared" si="22"/>
        <v>0</v>
      </c>
      <c r="R123" s="339">
        <f t="shared" si="21"/>
        <v>0</v>
      </c>
      <c r="S123" s="339">
        <f t="shared" si="21"/>
        <v>0</v>
      </c>
      <c r="T123" s="339">
        <f t="shared" si="21"/>
        <v>0</v>
      </c>
      <c r="U123" s="339">
        <f t="shared" si="21"/>
        <v>0</v>
      </c>
      <c r="V123" s="339">
        <f t="shared" si="21"/>
        <v>0</v>
      </c>
      <c r="W123" s="339">
        <f t="shared" si="21"/>
        <v>0</v>
      </c>
      <c r="X123" s="339">
        <f t="shared" si="21"/>
        <v>0</v>
      </c>
      <c r="Y123" s="339">
        <f t="shared" si="21"/>
        <v>0</v>
      </c>
      <c r="Z123" s="339">
        <f t="shared" si="21"/>
        <v>0</v>
      </c>
      <c r="AA123" s="291"/>
      <c r="AB123" s="291"/>
      <c r="AC123" s="291"/>
    </row>
    <row r="124" spans="17:29" ht="15">
      <c r="Q124" s="339">
        <f t="shared" si="22"/>
        <v>0</v>
      </c>
      <c r="R124" s="339">
        <f t="shared" si="21"/>
        <v>0</v>
      </c>
      <c r="S124" s="339">
        <f t="shared" si="21"/>
        <v>0</v>
      </c>
      <c r="T124" s="339">
        <f t="shared" si="21"/>
        <v>0</v>
      </c>
      <c r="U124" s="339">
        <f t="shared" si="21"/>
        <v>0</v>
      </c>
      <c r="V124" s="339">
        <f t="shared" si="21"/>
        <v>0</v>
      </c>
      <c r="W124" s="339">
        <f t="shared" si="21"/>
        <v>0</v>
      </c>
      <c r="X124" s="339">
        <f t="shared" si="21"/>
        <v>0</v>
      </c>
      <c r="Y124" s="339">
        <f t="shared" si="21"/>
        <v>0</v>
      </c>
      <c r="Z124" s="339">
        <f t="shared" si="21"/>
        <v>0</v>
      </c>
      <c r="AA124" s="291"/>
      <c r="AB124" s="291"/>
      <c r="AC124" s="291"/>
    </row>
    <row r="125" spans="17:29" ht="15">
      <c r="Q125" s="291"/>
      <c r="R125" s="291"/>
      <c r="S125" s="291"/>
      <c r="T125" s="291"/>
      <c r="U125" s="291"/>
      <c r="V125" s="291"/>
      <c r="W125" s="291"/>
      <c r="X125" s="291"/>
      <c r="Y125" s="291"/>
      <c r="Z125" s="291"/>
      <c r="AA125" s="291"/>
      <c r="AB125" s="291"/>
      <c r="AC125" s="291"/>
    </row>
    <row r="126" spans="17:29" ht="15.75">
      <c r="Q126" s="339">
        <f>SUM(Q119:Z124)</f>
        <v>3</v>
      </c>
      <c r="R126" s="339">
        <f>Q126-(ROUNDDOWN(Q126/4,0)+1)</f>
        <v>2</v>
      </c>
      <c r="S126" s="348">
        <f>ROUND(100*AVERAGE(R127:R186)/AVERAGE(Q127:Q186),0)</f>
        <v>81</v>
      </c>
      <c r="T126" s="291"/>
      <c r="U126" s="291"/>
      <c r="V126" s="411">
        <f>ROUND((T127/U127)*100,0)</f>
        <v>73</v>
      </c>
      <c r="W126" s="291"/>
      <c r="X126" s="291"/>
      <c r="Y126" s="291"/>
      <c r="Z126" s="291"/>
      <c r="AA126" s="291"/>
      <c r="AB126" s="291"/>
      <c r="AC126" s="291"/>
    </row>
    <row r="127" spans="17:29" ht="15">
      <c r="Q127" s="344">
        <f>IF(U58&lt;=Q$126,V58,"")</f>
        <v>12</v>
      </c>
      <c r="R127" s="87" t="str">
        <f>IF(AND(U58&lt;=Q$126,U58&gt;=R$126),V58,"")</f>
        <v/>
      </c>
      <c r="S127" s="291"/>
      <c r="T127" s="291">
        <f>AVERAGEIF(X58:X117,"&lt;0")</f>
        <v>-1.46909152</v>
      </c>
      <c r="U127" s="291">
        <f>Y58</f>
        <v>-2</v>
      </c>
      <c r="V127" s="291"/>
      <c r="W127" s="291"/>
      <c r="X127" s="291"/>
      <c r="Y127" s="291"/>
      <c r="Z127" s="291"/>
      <c r="AA127" s="291"/>
      <c r="AB127" s="291"/>
      <c r="AC127" s="291"/>
    </row>
    <row r="128" spans="17:29" ht="15">
      <c r="Q128" s="345">
        <f aca="true" t="shared" si="23" ref="Q128:Q186">IF(U59&lt;=Q$126,V59,"")</f>
        <v>7</v>
      </c>
      <c r="R128" s="346">
        <f aca="true" t="shared" si="24" ref="R128:R186">IF(AND(U59&lt;=Q$126,U59&gt;=R$126),V59,"")</f>
        <v>7</v>
      </c>
      <c r="S128" s="291"/>
      <c r="T128" s="291"/>
      <c r="U128" s="291"/>
      <c r="V128" s="291"/>
      <c r="W128" s="291"/>
      <c r="X128" s="291"/>
      <c r="Y128" s="291"/>
      <c r="Z128" s="291"/>
      <c r="AA128" s="291"/>
      <c r="AB128" s="291"/>
      <c r="AC128" s="291"/>
    </row>
    <row r="129" spans="17:29" ht="15">
      <c r="Q129" s="345">
        <f t="shared" si="23"/>
        <v>7</v>
      </c>
      <c r="R129" s="346">
        <f t="shared" si="24"/>
        <v>7</v>
      </c>
      <c r="S129" s="291"/>
      <c r="T129" s="291"/>
      <c r="U129" s="291"/>
      <c r="V129" s="291"/>
      <c r="W129" s="291"/>
      <c r="X129" s="291"/>
      <c r="Y129" s="291"/>
      <c r="Z129" s="291"/>
      <c r="AA129" s="291"/>
      <c r="AB129" s="291"/>
      <c r="AC129" s="291"/>
    </row>
    <row r="130" spans="17:29" ht="15">
      <c r="Q130" s="345" t="str">
        <f t="shared" si="23"/>
        <v/>
      </c>
      <c r="R130" s="346" t="str">
        <f t="shared" si="24"/>
        <v/>
      </c>
      <c r="S130" s="291"/>
      <c r="T130" s="291"/>
      <c r="U130" s="291"/>
      <c r="V130" s="291"/>
      <c r="W130" s="291"/>
      <c r="X130" s="291"/>
      <c r="Y130" s="291"/>
      <c r="Z130" s="291"/>
      <c r="AA130" s="291"/>
      <c r="AB130" s="291"/>
      <c r="AC130" s="291"/>
    </row>
    <row r="131" spans="17:29" ht="15">
      <c r="Q131" s="345" t="str">
        <f t="shared" si="23"/>
        <v/>
      </c>
      <c r="R131" s="346" t="str">
        <f t="shared" si="24"/>
        <v/>
      </c>
      <c r="S131" s="291"/>
      <c r="T131" s="291"/>
      <c r="U131" s="291"/>
      <c r="V131" s="291"/>
      <c r="W131" s="291"/>
      <c r="X131" s="291"/>
      <c r="Y131" s="291"/>
      <c r="Z131" s="291"/>
      <c r="AA131" s="291"/>
      <c r="AB131" s="291"/>
      <c r="AC131" s="291"/>
    </row>
    <row r="132" spans="17:29" ht="15">
      <c r="Q132" s="345" t="str">
        <f t="shared" si="23"/>
        <v/>
      </c>
      <c r="R132" s="346" t="str">
        <f t="shared" si="24"/>
        <v/>
      </c>
      <c r="S132" s="291"/>
      <c r="T132" s="291"/>
      <c r="U132" s="291"/>
      <c r="V132" s="291"/>
      <c r="W132" s="291"/>
      <c r="X132" s="291"/>
      <c r="Y132" s="291"/>
      <c r="Z132" s="291"/>
      <c r="AA132" s="291"/>
      <c r="AB132" s="291"/>
      <c r="AC132" s="291"/>
    </row>
    <row r="133" spans="17:18" ht="15">
      <c r="Q133" s="345" t="str">
        <f t="shared" si="23"/>
        <v/>
      </c>
      <c r="R133" s="96" t="str">
        <f t="shared" si="24"/>
        <v/>
      </c>
    </row>
    <row r="134" spans="17:18" ht="15">
      <c r="Q134" s="345" t="str">
        <f t="shared" si="23"/>
        <v/>
      </c>
      <c r="R134" s="96" t="str">
        <f t="shared" si="24"/>
        <v/>
      </c>
    </row>
    <row r="135" spans="17:18" ht="15">
      <c r="Q135" s="345" t="str">
        <f t="shared" si="23"/>
        <v/>
      </c>
      <c r="R135" s="96" t="str">
        <f t="shared" si="24"/>
        <v/>
      </c>
    </row>
    <row r="136" spans="17:18" ht="15">
      <c r="Q136" s="345" t="str">
        <f t="shared" si="23"/>
        <v/>
      </c>
      <c r="R136" s="96" t="str">
        <f t="shared" si="24"/>
        <v/>
      </c>
    </row>
    <row r="137" spans="17:18" ht="15">
      <c r="Q137" s="345" t="str">
        <f t="shared" si="23"/>
        <v/>
      </c>
      <c r="R137" s="96" t="str">
        <f t="shared" si="24"/>
        <v/>
      </c>
    </row>
    <row r="138" spans="17:18" ht="15">
      <c r="Q138" s="345" t="str">
        <f t="shared" si="23"/>
        <v/>
      </c>
      <c r="R138" s="96" t="str">
        <f t="shared" si="24"/>
        <v/>
      </c>
    </row>
    <row r="139" spans="17:18" ht="15">
      <c r="Q139" s="345" t="str">
        <f t="shared" si="23"/>
        <v/>
      </c>
      <c r="R139" s="96" t="str">
        <f t="shared" si="24"/>
        <v/>
      </c>
    </row>
    <row r="140" spans="17:18" ht="15">
      <c r="Q140" s="345" t="str">
        <f t="shared" si="23"/>
        <v/>
      </c>
      <c r="R140" s="96" t="str">
        <f t="shared" si="24"/>
        <v/>
      </c>
    </row>
    <row r="141" spans="17:18" ht="15">
      <c r="Q141" s="345" t="str">
        <f t="shared" si="23"/>
        <v/>
      </c>
      <c r="R141" s="96" t="str">
        <f t="shared" si="24"/>
        <v/>
      </c>
    </row>
    <row r="142" spans="17:18" ht="15">
      <c r="Q142" s="345" t="str">
        <f t="shared" si="23"/>
        <v/>
      </c>
      <c r="R142" s="96" t="str">
        <f t="shared" si="24"/>
        <v/>
      </c>
    </row>
    <row r="143" spans="17:18" ht="15">
      <c r="Q143" s="345" t="str">
        <f t="shared" si="23"/>
        <v/>
      </c>
      <c r="R143" s="96" t="str">
        <f t="shared" si="24"/>
        <v/>
      </c>
    </row>
    <row r="144" spans="17:18" ht="15">
      <c r="Q144" s="345" t="str">
        <f t="shared" si="23"/>
        <v/>
      </c>
      <c r="R144" s="96" t="str">
        <f t="shared" si="24"/>
        <v/>
      </c>
    </row>
    <row r="145" spans="17:18" ht="15">
      <c r="Q145" s="345" t="str">
        <f t="shared" si="23"/>
        <v/>
      </c>
      <c r="R145" s="96" t="str">
        <f t="shared" si="24"/>
        <v/>
      </c>
    </row>
    <row r="146" spans="17:18" ht="15">
      <c r="Q146" s="345" t="str">
        <f t="shared" si="23"/>
        <v/>
      </c>
      <c r="R146" s="96" t="str">
        <f t="shared" si="24"/>
        <v/>
      </c>
    </row>
    <row r="147" spans="17:18" ht="15">
      <c r="Q147" s="345" t="str">
        <f t="shared" si="23"/>
        <v/>
      </c>
      <c r="R147" s="96" t="str">
        <f t="shared" si="24"/>
        <v/>
      </c>
    </row>
    <row r="148" spans="17:18" ht="15">
      <c r="Q148" s="345" t="str">
        <f t="shared" si="23"/>
        <v/>
      </c>
      <c r="R148" s="96" t="str">
        <f t="shared" si="24"/>
        <v/>
      </c>
    </row>
    <row r="149" spans="17:18" ht="15">
      <c r="Q149" s="345" t="str">
        <f t="shared" si="23"/>
        <v/>
      </c>
      <c r="R149" s="96" t="str">
        <f t="shared" si="24"/>
        <v/>
      </c>
    </row>
    <row r="150" spans="17:18" ht="15">
      <c r="Q150" s="345" t="str">
        <f t="shared" si="23"/>
        <v/>
      </c>
      <c r="R150" s="96" t="str">
        <f t="shared" si="24"/>
        <v/>
      </c>
    </row>
    <row r="151" spans="17:18" ht="15">
      <c r="Q151" s="345" t="str">
        <f t="shared" si="23"/>
        <v/>
      </c>
      <c r="R151" s="96" t="str">
        <f t="shared" si="24"/>
        <v/>
      </c>
    </row>
    <row r="152" spans="17:18" ht="15">
      <c r="Q152" s="345" t="str">
        <f t="shared" si="23"/>
        <v/>
      </c>
      <c r="R152" s="96" t="str">
        <f t="shared" si="24"/>
        <v/>
      </c>
    </row>
    <row r="153" spans="17:18" ht="15">
      <c r="Q153" s="345" t="str">
        <f t="shared" si="23"/>
        <v/>
      </c>
      <c r="R153" s="96" t="str">
        <f t="shared" si="24"/>
        <v/>
      </c>
    </row>
    <row r="154" spans="17:18" ht="15">
      <c r="Q154" s="345" t="str">
        <f t="shared" si="23"/>
        <v/>
      </c>
      <c r="R154" s="96" t="str">
        <f t="shared" si="24"/>
        <v/>
      </c>
    </row>
    <row r="155" spans="17:18" ht="15">
      <c r="Q155" s="345" t="str">
        <f t="shared" si="23"/>
        <v/>
      </c>
      <c r="R155" s="96" t="str">
        <f t="shared" si="24"/>
        <v/>
      </c>
    </row>
    <row r="156" spans="17:18" ht="15">
      <c r="Q156" s="345" t="str">
        <f t="shared" si="23"/>
        <v/>
      </c>
      <c r="R156" s="96" t="str">
        <f t="shared" si="24"/>
        <v/>
      </c>
    </row>
    <row r="157" spans="17:18" ht="15">
      <c r="Q157" s="345" t="str">
        <f t="shared" si="23"/>
        <v/>
      </c>
      <c r="R157" s="96" t="str">
        <f t="shared" si="24"/>
        <v/>
      </c>
    </row>
    <row r="158" spans="17:18" ht="15">
      <c r="Q158" s="345" t="str">
        <f t="shared" si="23"/>
        <v/>
      </c>
      <c r="R158" s="96" t="str">
        <f t="shared" si="24"/>
        <v/>
      </c>
    </row>
    <row r="159" spans="17:18" ht="15">
      <c r="Q159" s="345" t="str">
        <f t="shared" si="23"/>
        <v/>
      </c>
      <c r="R159" s="96" t="str">
        <f t="shared" si="24"/>
        <v/>
      </c>
    </row>
    <row r="160" spans="17:18" ht="15">
      <c r="Q160" s="345" t="str">
        <f t="shared" si="23"/>
        <v/>
      </c>
      <c r="R160" s="96" t="str">
        <f t="shared" si="24"/>
        <v/>
      </c>
    </row>
    <row r="161" spans="17:18" ht="15">
      <c r="Q161" s="345" t="str">
        <f t="shared" si="23"/>
        <v/>
      </c>
      <c r="R161" s="96" t="str">
        <f t="shared" si="24"/>
        <v/>
      </c>
    </row>
    <row r="162" spans="17:18" ht="15">
      <c r="Q162" s="345" t="str">
        <f t="shared" si="23"/>
        <v/>
      </c>
      <c r="R162" s="96" t="str">
        <f t="shared" si="24"/>
        <v/>
      </c>
    </row>
    <row r="163" spans="17:18" ht="15">
      <c r="Q163" s="345" t="str">
        <f t="shared" si="23"/>
        <v/>
      </c>
      <c r="R163" s="96" t="str">
        <f t="shared" si="24"/>
        <v/>
      </c>
    </row>
    <row r="164" spans="17:18" ht="15">
      <c r="Q164" s="345" t="str">
        <f t="shared" si="23"/>
        <v/>
      </c>
      <c r="R164" s="96" t="str">
        <f t="shared" si="24"/>
        <v/>
      </c>
    </row>
    <row r="165" spans="17:18" ht="15">
      <c r="Q165" s="345" t="str">
        <f t="shared" si="23"/>
        <v/>
      </c>
      <c r="R165" s="96" t="str">
        <f t="shared" si="24"/>
        <v/>
      </c>
    </row>
    <row r="166" spans="17:18" ht="15">
      <c r="Q166" s="345" t="str">
        <f t="shared" si="23"/>
        <v/>
      </c>
      <c r="R166" s="96" t="str">
        <f t="shared" si="24"/>
        <v/>
      </c>
    </row>
    <row r="167" spans="17:18" ht="15">
      <c r="Q167" s="345" t="str">
        <f t="shared" si="23"/>
        <v/>
      </c>
      <c r="R167" s="96" t="str">
        <f t="shared" si="24"/>
        <v/>
      </c>
    </row>
    <row r="168" spans="17:18" ht="15">
      <c r="Q168" s="345" t="str">
        <f t="shared" si="23"/>
        <v/>
      </c>
      <c r="R168" s="96" t="str">
        <f t="shared" si="24"/>
        <v/>
      </c>
    </row>
    <row r="169" spans="17:18" ht="15">
      <c r="Q169" s="345" t="str">
        <f t="shared" si="23"/>
        <v/>
      </c>
      <c r="R169" s="96" t="str">
        <f t="shared" si="24"/>
        <v/>
      </c>
    </row>
    <row r="170" spans="17:18" ht="15">
      <c r="Q170" s="345" t="str">
        <f t="shared" si="23"/>
        <v/>
      </c>
      <c r="R170" s="96" t="str">
        <f t="shared" si="24"/>
        <v/>
      </c>
    </row>
    <row r="171" spans="17:18" ht="15">
      <c r="Q171" s="345" t="str">
        <f t="shared" si="23"/>
        <v/>
      </c>
      <c r="R171" s="96" t="str">
        <f t="shared" si="24"/>
        <v/>
      </c>
    </row>
    <row r="172" spans="17:18" ht="15">
      <c r="Q172" s="345" t="str">
        <f t="shared" si="23"/>
        <v/>
      </c>
      <c r="R172" s="96" t="str">
        <f t="shared" si="24"/>
        <v/>
      </c>
    </row>
    <row r="173" spans="17:18" ht="15">
      <c r="Q173" s="345" t="str">
        <f t="shared" si="23"/>
        <v/>
      </c>
      <c r="R173" s="96" t="str">
        <f t="shared" si="24"/>
        <v/>
      </c>
    </row>
    <row r="174" spans="17:18" ht="15">
      <c r="Q174" s="345" t="str">
        <f t="shared" si="23"/>
        <v/>
      </c>
      <c r="R174" s="96" t="str">
        <f t="shared" si="24"/>
        <v/>
      </c>
    </row>
    <row r="175" spans="17:18" ht="15">
      <c r="Q175" s="345" t="str">
        <f t="shared" si="23"/>
        <v/>
      </c>
      <c r="R175" s="96" t="str">
        <f t="shared" si="24"/>
        <v/>
      </c>
    </row>
    <row r="176" spans="17:18" ht="15">
      <c r="Q176" s="345" t="str">
        <f t="shared" si="23"/>
        <v/>
      </c>
      <c r="R176" s="96" t="str">
        <f t="shared" si="24"/>
        <v/>
      </c>
    </row>
    <row r="177" spans="17:18" ht="15">
      <c r="Q177" s="345" t="str">
        <f t="shared" si="23"/>
        <v/>
      </c>
      <c r="R177" s="96" t="str">
        <f t="shared" si="24"/>
        <v/>
      </c>
    </row>
    <row r="178" spans="17:18" ht="15">
      <c r="Q178" s="345" t="str">
        <f t="shared" si="23"/>
        <v/>
      </c>
      <c r="R178" s="96" t="str">
        <f t="shared" si="24"/>
        <v/>
      </c>
    </row>
    <row r="179" spans="17:18" ht="15">
      <c r="Q179" s="345" t="str">
        <f t="shared" si="23"/>
        <v/>
      </c>
      <c r="R179" s="96" t="str">
        <f t="shared" si="24"/>
        <v/>
      </c>
    </row>
    <row r="180" spans="17:18" ht="15">
      <c r="Q180" s="345" t="str">
        <f t="shared" si="23"/>
        <v/>
      </c>
      <c r="R180" s="96" t="str">
        <f t="shared" si="24"/>
        <v/>
      </c>
    </row>
    <row r="181" spans="17:18" ht="15">
      <c r="Q181" s="345" t="str">
        <f t="shared" si="23"/>
        <v/>
      </c>
      <c r="R181" s="96" t="str">
        <f t="shared" si="24"/>
        <v/>
      </c>
    </row>
    <row r="182" spans="17:18" ht="15">
      <c r="Q182" s="345" t="str">
        <f t="shared" si="23"/>
        <v/>
      </c>
      <c r="R182" s="96" t="str">
        <f t="shared" si="24"/>
        <v/>
      </c>
    </row>
    <row r="183" spans="17:18" ht="15">
      <c r="Q183" s="345" t="str">
        <f t="shared" si="23"/>
        <v/>
      </c>
      <c r="R183" s="96" t="str">
        <f t="shared" si="24"/>
        <v/>
      </c>
    </row>
    <row r="184" spans="17:18" ht="15">
      <c r="Q184" s="345" t="str">
        <f t="shared" si="23"/>
        <v/>
      </c>
      <c r="R184" s="96" t="str">
        <f t="shared" si="24"/>
        <v/>
      </c>
    </row>
    <row r="185" spans="17:18" ht="15">
      <c r="Q185" s="345" t="str">
        <f t="shared" si="23"/>
        <v/>
      </c>
      <c r="R185" s="96" t="str">
        <f t="shared" si="24"/>
        <v/>
      </c>
    </row>
    <row r="186" spans="17:18" ht="15">
      <c r="Q186" s="347" t="str">
        <f t="shared" si="23"/>
        <v/>
      </c>
      <c r="R186" s="105" t="str">
        <f t="shared" si="24"/>
        <v/>
      </c>
    </row>
    <row r="187" ht="15">
      <c r="Q187" s="291"/>
    </row>
    <row r="188" ht="15">
      <c r="Q188" s="291"/>
    </row>
    <row r="189" ht="15">
      <c r="Q189" s="291"/>
    </row>
    <row r="190" ht="15">
      <c r="Q190" s="291"/>
    </row>
    <row r="191" ht="15">
      <c r="Q191" s="291"/>
    </row>
    <row r="192" ht="15">
      <c r="Q192" s="291"/>
    </row>
    <row r="193" ht="15">
      <c r="Q193" s="291"/>
    </row>
    <row r="194" ht="15">
      <c r="Q194" s="291"/>
    </row>
    <row r="195" ht="15">
      <c r="Q195" s="291"/>
    </row>
    <row r="196" ht="15">
      <c r="Q196" s="291"/>
    </row>
    <row r="197" ht="15">
      <c r="Q197" s="291"/>
    </row>
    <row r="198" ht="15">
      <c r="Q198" s="291"/>
    </row>
    <row r="199" ht="15">
      <c r="Q199" s="291"/>
    </row>
    <row r="200" ht="15">
      <c r="Q200" s="291"/>
    </row>
    <row r="201" ht="15">
      <c r="Q201" s="291"/>
    </row>
    <row r="202" ht="15">
      <c r="Q202" s="291"/>
    </row>
    <row r="203" ht="15">
      <c r="Q203" s="291"/>
    </row>
    <row r="204" ht="15">
      <c r="Q204" s="291"/>
    </row>
    <row r="205" ht="15">
      <c r="Q205" s="291"/>
    </row>
    <row r="206" ht="15">
      <c r="Q206" s="291"/>
    </row>
    <row r="207" ht="15">
      <c r="Q207" s="291"/>
    </row>
    <row r="208" ht="15">
      <c r="Q208" s="291"/>
    </row>
    <row r="209" ht="15">
      <c r="Q209" s="291"/>
    </row>
    <row r="210" ht="15">
      <c r="Q210" s="291"/>
    </row>
    <row r="211" ht="15">
      <c r="Q211" s="291"/>
    </row>
    <row r="212" ht="15">
      <c r="Q212" s="291"/>
    </row>
    <row r="213" ht="15">
      <c r="Q213" s="291"/>
    </row>
    <row r="214" ht="15">
      <c r="Q214" s="291"/>
    </row>
    <row r="215" ht="15">
      <c r="Q215" s="291"/>
    </row>
    <row r="216" ht="15">
      <c r="Q216" s="291"/>
    </row>
    <row r="217" ht="15">
      <c r="Q217" s="291"/>
    </row>
    <row r="218" ht="15">
      <c r="Q218" s="291"/>
    </row>
    <row r="219" ht="15">
      <c r="Q219" s="291"/>
    </row>
    <row r="220" ht="15">
      <c r="Q220" s="291"/>
    </row>
    <row r="221" ht="15">
      <c r="Q221" s="291"/>
    </row>
    <row r="222" ht="15">
      <c r="Q222" s="291"/>
    </row>
    <row r="223" ht="15">
      <c r="Q223" s="291"/>
    </row>
    <row r="224" ht="15">
      <c r="Q224" s="291"/>
    </row>
    <row r="225" ht="15">
      <c r="Q225" s="291"/>
    </row>
    <row r="226" ht="15">
      <c r="Q226" s="291"/>
    </row>
    <row r="227" ht="15">
      <c r="Q227" s="291"/>
    </row>
    <row r="228" ht="15">
      <c r="Q228" s="291"/>
    </row>
    <row r="229" ht="15">
      <c r="Q229" s="291"/>
    </row>
    <row r="230" ht="15">
      <c r="Q230" s="291"/>
    </row>
    <row r="231" ht="15">
      <c r="Q231" s="291"/>
    </row>
    <row r="232" ht="15">
      <c r="Q232" s="291"/>
    </row>
    <row r="233" ht="15">
      <c r="Q233" s="291"/>
    </row>
    <row r="234" ht="15">
      <c r="Q234" s="291"/>
    </row>
    <row r="235" ht="15">
      <c r="Q235" s="291"/>
    </row>
    <row r="236" ht="15">
      <c r="Q236" s="291"/>
    </row>
    <row r="237" ht="15">
      <c r="Q237" s="291"/>
    </row>
    <row r="238" ht="15">
      <c r="Q238" s="291"/>
    </row>
    <row r="239" ht="15">
      <c r="Q239" s="291"/>
    </row>
    <row r="240" ht="15">
      <c r="Q240" s="291"/>
    </row>
    <row r="241" ht="15">
      <c r="Q241" s="291"/>
    </row>
    <row r="242" ht="15">
      <c r="Q242" s="291"/>
    </row>
    <row r="243" ht="15">
      <c r="Q243" s="291"/>
    </row>
    <row r="244" ht="15">
      <c r="Q244" s="291"/>
    </row>
    <row r="245" ht="15">
      <c r="Q245" s="291"/>
    </row>
    <row r="246" ht="15">
      <c r="Q246" s="291"/>
    </row>
    <row r="247" ht="15">
      <c r="Q247" s="291"/>
    </row>
    <row r="248" ht="15">
      <c r="Q248" s="291"/>
    </row>
    <row r="249" ht="15">
      <c r="Q249" s="291"/>
    </row>
    <row r="250" ht="15">
      <c r="Q250" s="291"/>
    </row>
    <row r="251" ht="15">
      <c r="Q251" s="291"/>
    </row>
    <row r="252" ht="15">
      <c r="Q252" s="291"/>
    </row>
    <row r="253" ht="15">
      <c r="Q253" s="291"/>
    </row>
    <row r="254" ht="15">
      <c r="Q254" s="291"/>
    </row>
    <row r="255" ht="15">
      <c r="Q255" s="291"/>
    </row>
    <row r="256" ht="15">
      <c r="Q256" s="291"/>
    </row>
    <row r="257" ht="15">
      <c r="Q257" s="291"/>
    </row>
    <row r="258" ht="15">
      <c r="Q258" s="291"/>
    </row>
    <row r="259" ht="15">
      <c r="Q259" s="291"/>
    </row>
    <row r="260" ht="15">
      <c r="Q260" s="291"/>
    </row>
    <row r="261" ht="15">
      <c r="Q261" s="291"/>
    </row>
    <row r="262" ht="15">
      <c r="Q262" s="291"/>
    </row>
    <row r="263" ht="15">
      <c r="Q263" s="291"/>
    </row>
    <row r="264" ht="15">
      <c r="Q264" s="291"/>
    </row>
    <row r="265" ht="15">
      <c r="Q265" s="291"/>
    </row>
    <row r="266" ht="15">
      <c r="Q266" s="291"/>
    </row>
    <row r="267" ht="15">
      <c r="Q267" s="291"/>
    </row>
    <row r="268" ht="15">
      <c r="Q268" s="291"/>
    </row>
    <row r="269" ht="15">
      <c r="Q269" s="291"/>
    </row>
    <row r="270" ht="15">
      <c r="Q270" s="291"/>
    </row>
    <row r="271" ht="15">
      <c r="Q271" s="291"/>
    </row>
    <row r="272" ht="15">
      <c r="Q272" s="291"/>
    </row>
    <row r="273" ht="15">
      <c r="Q273" s="291"/>
    </row>
    <row r="274" ht="15">
      <c r="Q274" s="291"/>
    </row>
    <row r="275" ht="15">
      <c r="Q275" s="291"/>
    </row>
    <row r="276" ht="15">
      <c r="Q276" s="291"/>
    </row>
    <row r="277" ht="15">
      <c r="Q277" s="291"/>
    </row>
    <row r="278" ht="15">
      <c r="Q278" s="291"/>
    </row>
    <row r="279" ht="15">
      <c r="Q279" s="291"/>
    </row>
    <row r="280" ht="15">
      <c r="Q280" s="291"/>
    </row>
    <row r="281" ht="15">
      <c r="Q281" s="291"/>
    </row>
    <row r="282" ht="15">
      <c r="Q282" s="291"/>
    </row>
    <row r="283" ht="15">
      <c r="Q283" s="291"/>
    </row>
    <row r="284" ht="15">
      <c r="Q284" s="291"/>
    </row>
    <row r="285" ht="15">
      <c r="Q285" s="291"/>
    </row>
    <row r="286" ht="15">
      <c r="Q286" s="291"/>
    </row>
    <row r="287" ht="15">
      <c r="Q287" s="291"/>
    </row>
    <row r="288" ht="15">
      <c r="Q288" s="291"/>
    </row>
    <row r="289" ht="15">
      <c r="Q289" s="291"/>
    </row>
    <row r="290" ht="15">
      <c r="Q290" s="291"/>
    </row>
    <row r="291" ht="15">
      <c r="Q291" s="291"/>
    </row>
    <row r="292" ht="15">
      <c r="Q292" s="291"/>
    </row>
    <row r="293" ht="15">
      <c r="Q293" s="291"/>
    </row>
    <row r="294" ht="15">
      <c r="Q294" s="291"/>
    </row>
    <row r="295" ht="15">
      <c r="Q295" s="291"/>
    </row>
    <row r="296" ht="15">
      <c r="Q296" s="291"/>
    </row>
    <row r="297" ht="15">
      <c r="Q297" s="291"/>
    </row>
    <row r="298" ht="15">
      <c r="Q298" s="291"/>
    </row>
    <row r="299" ht="15">
      <c r="Q299" s="291"/>
    </row>
    <row r="300" ht="15">
      <c r="Q300" s="291"/>
    </row>
    <row r="301" ht="15">
      <c r="Q301" s="291"/>
    </row>
    <row r="302" ht="15">
      <c r="Q302" s="291"/>
    </row>
    <row r="303" ht="15">
      <c r="Q303" s="291"/>
    </row>
    <row r="304" ht="15">
      <c r="Q304" s="291"/>
    </row>
    <row r="305" ht="15">
      <c r="Q305" s="291"/>
    </row>
    <row r="306" ht="15">
      <c r="Q306" s="291"/>
    </row>
    <row r="307" ht="15">
      <c r="Q307" s="291"/>
    </row>
    <row r="308" ht="15">
      <c r="Q308" s="291"/>
    </row>
    <row r="309" ht="15">
      <c r="Q309" s="291"/>
    </row>
    <row r="310" ht="15">
      <c r="Q310" s="291"/>
    </row>
    <row r="311" ht="15">
      <c r="Q311" s="291"/>
    </row>
    <row r="312" ht="15">
      <c r="Q312" s="291"/>
    </row>
    <row r="313" ht="15">
      <c r="Q313" s="291"/>
    </row>
    <row r="314" ht="15">
      <c r="Q314" s="291"/>
    </row>
    <row r="315" ht="15">
      <c r="Q315" s="291"/>
    </row>
    <row r="316" ht="15">
      <c r="Q316" s="291"/>
    </row>
    <row r="317" ht="15">
      <c r="Q317" s="291"/>
    </row>
    <row r="318" ht="15">
      <c r="Q318" s="291"/>
    </row>
    <row r="319" ht="15">
      <c r="Q319" s="291"/>
    </row>
    <row r="320" ht="15">
      <c r="Q320" s="291"/>
    </row>
    <row r="321" ht="15">
      <c r="Q321" s="291"/>
    </row>
    <row r="322" ht="15">
      <c r="Q322" s="291"/>
    </row>
    <row r="323" ht="15">
      <c r="Q323" s="291"/>
    </row>
    <row r="324" ht="15">
      <c r="Q324" s="291"/>
    </row>
    <row r="325" ht="15">
      <c r="Q325" s="291"/>
    </row>
    <row r="326" ht="15">
      <c r="Q326" s="291"/>
    </row>
    <row r="327" ht="15">
      <c r="Q327" s="291"/>
    </row>
    <row r="328" ht="15">
      <c r="Q328" s="291"/>
    </row>
    <row r="329" ht="15">
      <c r="Q329" s="291"/>
    </row>
    <row r="330" ht="15">
      <c r="Q330" s="291"/>
    </row>
    <row r="331" ht="15">
      <c r="Q331" s="291"/>
    </row>
    <row r="332" ht="15">
      <c r="Q332" s="291"/>
    </row>
    <row r="333" ht="15">
      <c r="Q333" s="291"/>
    </row>
    <row r="334" ht="15">
      <c r="Q334" s="291"/>
    </row>
    <row r="335" ht="15">
      <c r="Q335" s="291"/>
    </row>
    <row r="336" ht="15">
      <c r="Q336" s="291"/>
    </row>
    <row r="337" ht="15">
      <c r="Q337" s="291"/>
    </row>
    <row r="338" ht="15">
      <c r="Q338" s="291"/>
    </row>
    <row r="339" ht="15">
      <c r="Q339" s="291"/>
    </row>
    <row r="340" ht="15">
      <c r="Q340" s="291"/>
    </row>
    <row r="341" ht="15">
      <c r="Q341" s="291"/>
    </row>
    <row r="342" ht="15">
      <c r="Q342" s="291"/>
    </row>
    <row r="343" ht="15">
      <c r="Q343" s="291"/>
    </row>
    <row r="344" ht="15">
      <c r="Q344" s="291"/>
    </row>
    <row r="345" ht="15">
      <c r="Q345" s="291"/>
    </row>
    <row r="346" ht="15">
      <c r="Q346" s="291"/>
    </row>
    <row r="347" ht="15">
      <c r="Q347" s="291"/>
    </row>
    <row r="348" ht="15">
      <c r="Q348" s="291"/>
    </row>
    <row r="349" ht="15">
      <c r="Q349" s="291"/>
    </row>
    <row r="350" ht="15">
      <c r="Q350" s="291"/>
    </row>
    <row r="351" ht="15">
      <c r="Q351" s="291"/>
    </row>
    <row r="352" ht="15">
      <c r="Q352" s="291"/>
    </row>
    <row r="353" ht="15">
      <c r="Q353" s="291"/>
    </row>
    <row r="354" ht="15">
      <c r="Q354" s="291"/>
    </row>
    <row r="355" ht="15">
      <c r="Q355" s="291"/>
    </row>
    <row r="356" ht="15">
      <c r="Q356" s="291"/>
    </row>
    <row r="357" ht="15">
      <c r="Q357" s="291"/>
    </row>
    <row r="358" ht="15">
      <c r="Q358" s="291"/>
    </row>
    <row r="359" ht="15">
      <c r="Q359" s="291"/>
    </row>
    <row r="360" ht="15">
      <c r="Q360" s="291"/>
    </row>
    <row r="361" ht="15">
      <c r="Q361" s="291"/>
    </row>
    <row r="362" ht="15">
      <c r="Q362" s="291"/>
    </row>
    <row r="363" ht="15">
      <c r="Q363" s="291"/>
    </row>
    <row r="364" ht="15">
      <c r="Q364" s="291"/>
    </row>
    <row r="365" ht="15">
      <c r="Q365" s="291"/>
    </row>
    <row r="366" ht="15">
      <c r="Q366" s="291"/>
    </row>
    <row r="367" ht="15">
      <c r="Q367" s="291"/>
    </row>
    <row r="368" ht="15">
      <c r="Q368" s="291"/>
    </row>
  </sheetData>
  <sheetProtection formatCells="0" selectLockedCells="1"/>
  <mergeCells count="22">
    <mergeCell ref="B112:L115"/>
    <mergeCell ref="O57:P57"/>
    <mergeCell ref="A10:B10"/>
    <mergeCell ref="T10:AE10"/>
    <mergeCell ref="A20:B20"/>
    <mergeCell ref="A26:B26"/>
    <mergeCell ref="A31:B31"/>
    <mergeCell ref="O56:P56"/>
    <mergeCell ref="B57:L62"/>
    <mergeCell ref="B64:L66"/>
    <mergeCell ref="B69:L73"/>
    <mergeCell ref="B76:L77"/>
    <mergeCell ref="B80:L91"/>
    <mergeCell ref="B94:L100"/>
    <mergeCell ref="B104:L109"/>
    <mergeCell ref="C7:D7"/>
    <mergeCell ref="K7:L7"/>
    <mergeCell ref="B2:L2"/>
    <mergeCell ref="C5:D5"/>
    <mergeCell ref="K5:L5"/>
    <mergeCell ref="C6:D6"/>
    <mergeCell ref="K6:L6"/>
  </mergeCells>
  <printOptions horizontalCentered="1"/>
  <pageMargins left="0.7" right="0.7" top="0.75" bottom="0.75" header="0.3" footer="0.3"/>
  <pageSetup horizontalDpi="1200" verticalDpi="1200" orientation="portrait" scale="75" r:id="rId2"/>
  <rowBreaks count="1" manualBreakCount="1">
    <brk id="54" max="16383" man="1"/>
  </rowBreaks>
  <colBreaks count="1" manualBreakCount="1">
    <brk id="14"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F368"/>
  <sheetViews>
    <sheetView view="pageBreakPreview" zoomScale="70" zoomScaleSheetLayoutView="70" workbookViewId="0" topLeftCell="A1">
      <selection activeCell="D27" sqref="D27"/>
    </sheetView>
  </sheetViews>
  <sheetFormatPr defaultColWidth="9.69921875" defaultRowHeight="15"/>
  <cols>
    <col min="1" max="1" width="3.19921875" style="68" customWidth="1"/>
    <col min="2" max="2" width="10" style="68" customWidth="1"/>
    <col min="3" max="3" width="8.796875" style="68" customWidth="1"/>
    <col min="4" max="4" width="7.19921875" style="68" customWidth="1"/>
    <col min="5" max="10" width="7" style="68" customWidth="1"/>
    <col min="11" max="11" width="8.3984375" style="68" customWidth="1"/>
    <col min="12" max="12" width="7.19921875" style="68" customWidth="1"/>
    <col min="13" max="14" width="1.69921875" style="68" customWidth="1"/>
    <col min="15" max="15" width="14.796875" style="68" customWidth="1"/>
    <col min="16" max="16" width="13.09765625" style="68" customWidth="1"/>
    <col min="17" max="19" width="7" style="68" customWidth="1"/>
    <col min="20" max="21" width="7" style="339" customWidth="1"/>
    <col min="22" max="32" width="7" style="68" customWidth="1"/>
    <col min="33" max="16384" width="9.69921875" style="68" customWidth="1"/>
  </cols>
  <sheetData>
    <row r="1" spans="1:13" ht="9.95" customHeight="1" thickTop="1">
      <c r="A1" s="65"/>
      <c r="B1" s="66"/>
      <c r="C1" s="66"/>
      <c r="D1" s="66"/>
      <c r="E1" s="66"/>
      <c r="F1" s="66"/>
      <c r="G1" s="66"/>
      <c r="H1" s="66"/>
      <c r="I1" s="66"/>
      <c r="J1" s="66"/>
      <c r="K1" s="66"/>
      <c r="L1" s="66"/>
      <c r="M1" s="67"/>
    </row>
    <row r="2" spans="1:13" ht="23.25">
      <c r="A2" s="69"/>
      <c r="B2" s="443" t="s">
        <v>42</v>
      </c>
      <c r="C2" s="443"/>
      <c r="D2" s="443"/>
      <c r="E2" s="443"/>
      <c r="F2" s="443"/>
      <c r="G2" s="443"/>
      <c r="H2" s="443"/>
      <c r="I2" s="443"/>
      <c r="J2" s="443"/>
      <c r="K2" s="443"/>
      <c r="L2" s="443"/>
      <c r="M2" s="70"/>
    </row>
    <row r="3" spans="1:13" ht="9.95" customHeight="1" thickBot="1">
      <c r="A3" s="71"/>
      <c r="B3" s="72"/>
      <c r="C3" s="72"/>
      <c r="D3" s="72"/>
      <c r="E3" s="72"/>
      <c r="F3" s="72"/>
      <c r="G3" s="72"/>
      <c r="H3" s="72"/>
      <c r="I3" s="72"/>
      <c r="J3" s="72"/>
      <c r="K3" s="72"/>
      <c r="L3" s="72"/>
      <c r="M3" s="73"/>
    </row>
    <row r="4" spans="1:13" ht="8.1" customHeight="1">
      <c r="A4" s="74"/>
      <c r="B4" s="75"/>
      <c r="C4" s="75"/>
      <c r="D4" s="75"/>
      <c r="E4" s="75"/>
      <c r="F4" s="75"/>
      <c r="G4" s="75"/>
      <c r="H4" s="75"/>
      <c r="I4" s="75"/>
      <c r="J4" s="75"/>
      <c r="K4" s="75"/>
      <c r="L4" s="75"/>
      <c r="M4" s="76"/>
    </row>
    <row r="5" spans="1:13" ht="15">
      <c r="A5" s="77"/>
      <c r="B5" s="78" t="s">
        <v>0</v>
      </c>
      <c r="C5" s="451" t="str">
        <f>Title!C11</f>
        <v>Grower Name</v>
      </c>
      <c r="D5" s="451"/>
      <c r="E5" s="78"/>
      <c r="F5" s="78"/>
      <c r="G5" s="78"/>
      <c r="H5" s="78" t="s">
        <v>1</v>
      </c>
      <c r="I5" s="78"/>
      <c r="J5" s="78"/>
      <c r="K5" s="451" t="str">
        <f>OR3!A8</f>
        <v>IWM-XXX</v>
      </c>
      <c r="L5" s="451"/>
      <c r="M5" s="80"/>
    </row>
    <row r="6" spans="1:13" ht="15">
      <c r="A6" s="77"/>
      <c r="B6" s="78" t="s">
        <v>4</v>
      </c>
      <c r="C6" s="446">
        <v>2</v>
      </c>
      <c r="D6" s="446"/>
      <c r="E6" s="78"/>
      <c r="F6" s="78"/>
      <c r="G6" s="78"/>
      <c r="H6" s="78" t="s">
        <v>3</v>
      </c>
      <c r="I6" s="78"/>
      <c r="J6" s="78"/>
      <c r="K6" s="442">
        <v>367</v>
      </c>
      <c r="L6" s="442"/>
      <c r="M6" s="80"/>
    </row>
    <row r="7" spans="1:13" ht="15">
      <c r="A7" s="77"/>
      <c r="B7" s="79" t="s">
        <v>2</v>
      </c>
      <c r="C7" s="452" t="str">
        <f>OR3!A6</f>
        <v>Field 3</v>
      </c>
      <c r="D7" s="452"/>
      <c r="E7" s="78"/>
      <c r="F7" s="78"/>
      <c r="G7" s="78"/>
      <c r="H7" s="78" t="s">
        <v>5</v>
      </c>
      <c r="I7" s="78"/>
      <c r="J7" s="78"/>
      <c r="K7" s="452" t="s">
        <v>77</v>
      </c>
      <c r="L7" s="452"/>
      <c r="M7" s="80"/>
    </row>
    <row r="8" spans="1:13" ht="8.1" customHeight="1" thickBot="1">
      <c r="A8" s="81"/>
      <c r="B8" s="82"/>
      <c r="C8" s="82"/>
      <c r="D8" s="82"/>
      <c r="E8" s="82"/>
      <c r="F8" s="82"/>
      <c r="G8" s="82"/>
      <c r="H8" s="82"/>
      <c r="I8" s="82"/>
      <c r="J8" s="82"/>
      <c r="K8" s="82"/>
      <c r="L8" s="82"/>
      <c r="M8" s="83"/>
    </row>
    <row r="9" spans="1:13" ht="8.1" customHeight="1">
      <c r="A9" s="84"/>
      <c r="B9" s="317"/>
      <c r="C9" s="318"/>
      <c r="D9" s="317"/>
      <c r="E9" s="317"/>
      <c r="F9" s="317"/>
      <c r="G9" s="317"/>
      <c r="H9" s="317"/>
      <c r="I9" s="317"/>
      <c r="J9" s="317"/>
      <c r="K9" s="317"/>
      <c r="L9" s="317"/>
      <c r="M9" s="85"/>
    </row>
    <row r="10" spans="1:32" ht="18">
      <c r="A10" s="449" t="s">
        <v>102</v>
      </c>
      <c r="B10" s="450"/>
      <c r="C10" s="88" t="s">
        <v>6</v>
      </c>
      <c r="D10" s="89" t="s">
        <v>7</v>
      </c>
      <c r="E10" s="89" t="s">
        <v>8</v>
      </c>
      <c r="F10" s="89" t="s">
        <v>9</v>
      </c>
      <c r="G10" s="89" t="s">
        <v>10</v>
      </c>
      <c r="H10" s="89" t="s">
        <v>11</v>
      </c>
      <c r="I10" s="89" t="s">
        <v>12</v>
      </c>
      <c r="J10" s="89" t="s">
        <v>13</v>
      </c>
      <c r="K10" s="89" t="s">
        <v>14</v>
      </c>
      <c r="L10" s="89" t="s">
        <v>15</v>
      </c>
      <c r="M10" s="70"/>
      <c r="Q10" s="86"/>
      <c r="R10" s="335"/>
      <c r="S10" s="335"/>
      <c r="T10" s="444" t="s">
        <v>54</v>
      </c>
      <c r="U10" s="444"/>
      <c r="V10" s="444"/>
      <c r="W10" s="444"/>
      <c r="X10" s="444"/>
      <c r="Y10" s="444"/>
      <c r="Z10" s="444"/>
      <c r="AA10" s="444"/>
      <c r="AB10" s="444"/>
      <c r="AC10" s="444"/>
      <c r="AD10" s="444"/>
      <c r="AE10" s="444"/>
      <c r="AF10" s="87"/>
    </row>
    <row r="11" spans="1:32" ht="8.1" customHeight="1">
      <c r="A11" s="69"/>
      <c r="B11" s="79"/>
      <c r="C11" s="88"/>
      <c r="D11" s="89"/>
      <c r="E11" s="89"/>
      <c r="F11" s="89"/>
      <c r="G11" s="89"/>
      <c r="H11" s="89"/>
      <c r="I11" s="89"/>
      <c r="J11" s="89"/>
      <c r="K11" s="89"/>
      <c r="L11" s="89"/>
      <c r="M11" s="70"/>
      <c r="Q11" s="86"/>
      <c r="R11" s="335"/>
      <c r="S11" s="335"/>
      <c r="T11" s="337"/>
      <c r="U11" s="338"/>
      <c r="V11" s="91"/>
      <c r="W11" s="90"/>
      <c r="X11" s="90"/>
      <c r="Y11" s="90"/>
      <c r="Z11" s="90"/>
      <c r="AA11" s="90"/>
      <c r="AB11" s="90"/>
      <c r="AC11" s="90"/>
      <c r="AD11" s="90"/>
      <c r="AE11" s="90"/>
      <c r="AF11" s="87"/>
    </row>
    <row r="12" spans="1:32" ht="18">
      <c r="A12" s="69"/>
      <c r="B12" s="79" t="s">
        <v>6</v>
      </c>
      <c r="C12" s="92">
        <v>6</v>
      </c>
      <c r="D12" s="93">
        <v>7</v>
      </c>
      <c r="E12" s="93">
        <v>15</v>
      </c>
      <c r="F12" s="93">
        <v>6</v>
      </c>
      <c r="G12" s="93"/>
      <c r="H12" s="93"/>
      <c r="I12" s="93"/>
      <c r="J12" s="93"/>
      <c r="K12" s="93"/>
      <c r="L12" s="93"/>
      <c r="M12" s="70"/>
      <c r="N12" s="94"/>
      <c r="O12" s="94"/>
      <c r="Q12" s="95"/>
      <c r="R12" s="113"/>
      <c r="S12" s="113"/>
      <c r="T12" s="118" t="s">
        <v>6</v>
      </c>
      <c r="U12" s="340"/>
      <c r="V12" s="97">
        <f>IF(C12="","",($L$27*(C12*0.0000353147)*(60/$G$26))/(($G$28/12)*$L$28))</f>
        <v>0.152559504</v>
      </c>
      <c r="W12" s="98">
        <f aca="true" t="shared" si="0" ref="W12:AF12">IF(D12="","",($L$27*(D12*0.0000353147)*(60/$G$26))/(($G$28/12)*$L$28))</f>
        <v>0.17798608800000001</v>
      </c>
      <c r="X12" s="98">
        <f t="shared" si="0"/>
        <v>0.38139876000000006</v>
      </c>
      <c r="Y12" s="98">
        <f t="shared" si="0"/>
        <v>0.152559504</v>
      </c>
      <c r="Z12" s="98" t="str">
        <f t="shared" si="0"/>
        <v/>
      </c>
      <c r="AA12" s="98" t="str">
        <f t="shared" si="0"/>
        <v/>
      </c>
      <c r="AB12" s="98" t="str">
        <f t="shared" si="0"/>
        <v/>
      </c>
      <c r="AC12" s="98" t="str">
        <f t="shared" si="0"/>
        <v/>
      </c>
      <c r="AD12" s="98" t="str">
        <f t="shared" si="0"/>
        <v/>
      </c>
      <c r="AE12" s="98" t="str">
        <f t="shared" si="0"/>
        <v/>
      </c>
      <c r="AF12" s="99" t="str">
        <f t="shared" si="0"/>
        <v/>
      </c>
    </row>
    <row r="13" spans="1:32" ht="18.75" thickBot="1">
      <c r="A13" s="69"/>
      <c r="B13" s="79" t="s">
        <v>7</v>
      </c>
      <c r="C13" s="92"/>
      <c r="D13" s="93"/>
      <c r="E13" s="93"/>
      <c r="F13" s="93"/>
      <c r="G13" s="93"/>
      <c r="H13" s="93"/>
      <c r="I13" s="93"/>
      <c r="J13" s="93"/>
      <c r="K13" s="93"/>
      <c r="L13" s="93"/>
      <c r="M13" s="70"/>
      <c r="N13" s="94"/>
      <c r="Q13" s="95"/>
      <c r="R13" s="113"/>
      <c r="S13" s="113"/>
      <c r="T13" s="118" t="s">
        <v>7</v>
      </c>
      <c r="U13" s="340"/>
      <c r="V13" s="97" t="str">
        <f aca="true" t="shared" si="1" ref="V13:V17">IF(C13="","",($L$27*(C13*0.0000353147)*(60/$G$26))/(($G$28/12)*$L$28))</f>
        <v/>
      </c>
      <c r="W13" s="98" t="str">
        <f aca="true" t="shared" si="2" ref="W13:W17">IF(D13="","",($L$27*(D13*0.0000353147)*(60/$G$26))/(($G$28/12)*$L$28))</f>
        <v/>
      </c>
      <c r="X13" s="98" t="str">
        <f aca="true" t="shared" si="3" ref="X13:X17">IF(E13="","",($L$27*(E13*0.0000353147)*(60/$G$26))/(($G$28/12)*$L$28))</f>
        <v/>
      </c>
      <c r="Y13" s="98" t="str">
        <f aca="true" t="shared" si="4" ref="Y13:Y17">IF(F13="","",($L$27*(F13*0.0000353147)*(60/$G$26))/(($G$28/12)*$L$28))</f>
        <v/>
      </c>
      <c r="Z13" s="98" t="str">
        <f aca="true" t="shared" si="5" ref="Z13:Z17">IF(G13="","",($L$27*(G13*0.0000353147)*(60/$G$26))/(($G$28/12)*$L$28))</f>
        <v/>
      </c>
      <c r="AA13" s="98" t="str">
        <f aca="true" t="shared" si="6" ref="AA13:AA17">IF(H13="","",($L$27*(H13*0.0000353147)*(60/$G$26))/(($G$28/12)*$L$28))</f>
        <v/>
      </c>
      <c r="AB13" s="98" t="str">
        <f aca="true" t="shared" si="7" ref="AB13:AB17">IF(I13="","",($L$27*(I13*0.0000353147)*(60/$G$26))/(($G$28/12)*$L$28))</f>
        <v/>
      </c>
      <c r="AC13" s="98" t="str">
        <f aca="true" t="shared" si="8" ref="AC13:AC17">IF(J13="","",($L$27*(J13*0.0000353147)*(60/$G$26))/(($G$28/12)*$L$28))</f>
        <v/>
      </c>
      <c r="AD13" s="98" t="str">
        <f aca="true" t="shared" si="9" ref="AD13:AD17">IF(K13="","",($L$27*(K13*0.0000353147)*(60/$G$26))/(($G$28/12)*$L$28))</f>
        <v/>
      </c>
      <c r="AE13" s="98" t="str">
        <f aca="true" t="shared" si="10" ref="AE13:AE17">IF(L13="","",($L$27*(L13*0.0000353147)*(60/$G$26))/(($G$28/12)*$L$28))</f>
        <v/>
      </c>
      <c r="AF13" s="99" t="str">
        <f aca="true" t="shared" si="11" ref="AF13:AF17">IF(M13="","",($L$27*(M13*0.0000353147)*(60/$G$26))/(($G$28/12)*$L$28))</f>
        <v/>
      </c>
    </row>
    <row r="14" spans="1:32" ht="18">
      <c r="A14" s="69"/>
      <c r="B14" s="79" t="s">
        <v>8</v>
      </c>
      <c r="C14" s="92"/>
      <c r="D14" s="93"/>
      <c r="E14" s="93"/>
      <c r="F14" s="93"/>
      <c r="G14" s="93"/>
      <c r="H14" s="93"/>
      <c r="I14" s="93"/>
      <c r="J14" s="93"/>
      <c r="K14" s="93"/>
      <c r="L14" s="93"/>
      <c r="M14" s="70"/>
      <c r="N14" s="94"/>
      <c r="O14" s="100" t="s">
        <v>37</v>
      </c>
      <c r="P14" s="295" t="s">
        <v>38</v>
      </c>
      <c r="Q14" s="95"/>
      <c r="R14" s="113"/>
      <c r="S14" s="113"/>
      <c r="T14" s="118" t="s">
        <v>8</v>
      </c>
      <c r="U14" s="340"/>
      <c r="V14" s="97" t="str">
        <f t="shared" si="1"/>
        <v/>
      </c>
      <c r="W14" s="98" t="str">
        <f t="shared" si="2"/>
        <v/>
      </c>
      <c r="X14" s="98" t="str">
        <f t="shared" si="3"/>
        <v/>
      </c>
      <c r="Y14" s="98" t="str">
        <f t="shared" si="4"/>
        <v/>
      </c>
      <c r="Z14" s="98" t="str">
        <f t="shared" si="5"/>
        <v/>
      </c>
      <c r="AA14" s="98" t="str">
        <f t="shared" si="6"/>
        <v/>
      </c>
      <c r="AB14" s="98" t="str">
        <f t="shared" si="7"/>
        <v/>
      </c>
      <c r="AC14" s="98" t="str">
        <f t="shared" si="8"/>
        <v/>
      </c>
      <c r="AD14" s="98" t="str">
        <f t="shared" si="9"/>
        <v/>
      </c>
      <c r="AE14" s="98" t="str">
        <f t="shared" si="10"/>
        <v/>
      </c>
      <c r="AF14" s="99" t="str">
        <f t="shared" si="11"/>
        <v/>
      </c>
    </row>
    <row r="15" spans="1:32" ht="18">
      <c r="A15" s="69"/>
      <c r="B15" s="79" t="s">
        <v>9</v>
      </c>
      <c r="C15" s="92"/>
      <c r="D15" s="93"/>
      <c r="E15" s="93"/>
      <c r="F15" s="93"/>
      <c r="G15" s="93"/>
      <c r="H15" s="93"/>
      <c r="I15" s="93"/>
      <c r="J15" s="93"/>
      <c r="K15" s="93"/>
      <c r="L15" s="93"/>
      <c r="M15" s="70"/>
      <c r="O15" s="101" t="s">
        <v>39</v>
      </c>
      <c r="P15" s="296">
        <v>15.9</v>
      </c>
      <c r="Q15" s="95"/>
      <c r="R15" s="113"/>
      <c r="S15" s="113"/>
      <c r="T15" s="118" t="s">
        <v>9</v>
      </c>
      <c r="U15" s="340"/>
      <c r="V15" s="97" t="str">
        <f t="shared" si="1"/>
        <v/>
      </c>
      <c r="W15" s="98" t="str">
        <f t="shared" si="2"/>
        <v/>
      </c>
      <c r="X15" s="98" t="str">
        <f t="shared" si="3"/>
        <v/>
      </c>
      <c r="Y15" s="98" t="str">
        <f t="shared" si="4"/>
        <v/>
      </c>
      <c r="Z15" s="98" t="str">
        <f t="shared" si="5"/>
        <v/>
      </c>
      <c r="AA15" s="98" t="str">
        <f t="shared" si="6"/>
        <v/>
      </c>
      <c r="AB15" s="98" t="str">
        <f t="shared" si="7"/>
        <v/>
      </c>
      <c r="AC15" s="98" t="str">
        <f t="shared" si="8"/>
        <v/>
      </c>
      <c r="AD15" s="98" t="str">
        <f t="shared" si="9"/>
        <v/>
      </c>
      <c r="AE15" s="98" t="str">
        <f t="shared" si="10"/>
        <v/>
      </c>
      <c r="AF15" s="99" t="str">
        <f t="shared" si="11"/>
        <v/>
      </c>
    </row>
    <row r="16" spans="1:32" ht="18">
      <c r="A16" s="69"/>
      <c r="B16" s="79" t="s">
        <v>10</v>
      </c>
      <c r="C16" s="92"/>
      <c r="D16" s="93"/>
      <c r="E16" s="93"/>
      <c r="F16" s="93"/>
      <c r="G16" s="93"/>
      <c r="H16" s="93"/>
      <c r="I16" s="93"/>
      <c r="J16" s="93"/>
      <c r="K16" s="93"/>
      <c r="L16" s="93"/>
      <c r="M16" s="70"/>
      <c r="O16" s="101" t="s">
        <v>40</v>
      </c>
      <c r="P16" s="296">
        <v>91.2</v>
      </c>
      <c r="Q16" s="95"/>
      <c r="R16" s="113"/>
      <c r="S16" s="113"/>
      <c r="T16" s="118" t="s">
        <v>10</v>
      </c>
      <c r="U16" s="340"/>
      <c r="V16" s="97" t="str">
        <f t="shared" si="1"/>
        <v/>
      </c>
      <c r="W16" s="98" t="str">
        <f t="shared" si="2"/>
        <v/>
      </c>
      <c r="X16" s="98" t="str">
        <f t="shared" si="3"/>
        <v/>
      </c>
      <c r="Y16" s="98" t="str">
        <f t="shared" si="4"/>
        <v/>
      </c>
      <c r="Z16" s="98" t="str">
        <f t="shared" si="5"/>
        <v/>
      </c>
      <c r="AA16" s="98" t="str">
        <f t="shared" si="6"/>
        <v/>
      </c>
      <c r="AB16" s="98" t="str">
        <f t="shared" si="7"/>
        <v/>
      </c>
      <c r="AC16" s="98" t="str">
        <f t="shared" si="8"/>
        <v/>
      </c>
      <c r="AD16" s="98" t="str">
        <f t="shared" si="9"/>
        <v/>
      </c>
      <c r="AE16" s="98" t="str">
        <f t="shared" si="10"/>
        <v/>
      </c>
      <c r="AF16" s="99" t="str">
        <f t="shared" si="11"/>
        <v/>
      </c>
    </row>
    <row r="17" spans="1:32" ht="18.75" thickBot="1">
      <c r="A17" s="69"/>
      <c r="B17" s="79" t="s">
        <v>11</v>
      </c>
      <c r="C17" s="92"/>
      <c r="D17" s="93"/>
      <c r="E17" s="93"/>
      <c r="F17" s="93"/>
      <c r="G17" s="93"/>
      <c r="H17" s="93"/>
      <c r="I17" s="93"/>
      <c r="J17" s="93"/>
      <c r="K17" s="93"/>
      <c r="L17" s="93"/>
      <c r="M17" s="70"/>
      <c r="O17" s="102" t="s">
        <v>41</v>
      </c>
      <c r="P17" s="297">
        <v>103</v>
      </c>
      <c r="Q17" s="103"/>
      <c r="R17" s="336"/>
      <c r="S17" s="336"/>
      <c r="T17" s="341" t="s">
        <v>11</v>
      </c>
      <c r="U17" s="342"/>
      <c r="V17" s="106" t="str">
        <f t="shared" si="1"/>
        <v/>
      </c>
      <c r="W17" s="107" t="str">
        <f t="shared" si="2"/>
        <v/>
      </c>
      <c r="X17" s="107" t="str">
        <f t="shared" si="3"/>
        <v/>
      </c>
      <c r="Y17" s="107" t="str">
        <f t="shared" si="4"/>
        <v/>
      </c>
      <c r="Z17" s="107" t="str">
        <f t="shared" si="5"/>
        <v/>
      </c>
      <c r="AA17" s="107" t="str">
        <f t="shared" si="6"/>
        <v/>
      </c>
      <c r="AB17" s="107" t="str">
        <f t="shared" si="7"/>
        <v/>
      </c>
      <c r="AC17" s="107" t="str">
        <f t="shared" si="8"/>
        <v/>
      </c>
      <c r="AD17" s="107" t="str">
        <f t="shared" si="9"/>
        <v/>
      </c>
      <c r="AE17" s="107" t="str">
        <f t="shared" si="10"/>
        <v/>
      </c>
      <c r="AF17" s="108" t="str">
        <f t="shared" si="11"/>
        <v/>
      </c>
    </row>
    <row r="18" spans="1:32" ht="8.1" customHeight="1">
      <c r="A18" s="109"/>
      <c r="B18" s="104"/>
      <c r="C18" s="110"/>
      <c r="D18" s="111"/>
      <c r="E18" s="111"/>
      <c r="F18" s="111"/>
      <c r="G18" s="111"/>
      <c r="H18" s="111"/>
      <c r="I18" s="111"/>
      <c r="J18" s="111"/>
      <c r="K18" s="111"/>
      <c r="L18" s="111"/>
      <c r="M18" s="112"/>
      <c r="N18" s="94"/>
      <c r="Q18" s="113"/>
      <c r="R18" s="113"/>
      <c r="S18" s="113"/>
      <c r="T18" s="118"/>
      <c r="U18" s="118"/>
      <c r="V18" s="98"/>
      <c r="W18" s="98"/>
      <c r="X18" s="98"/>
      <c r="Y18" s="98"/>
      <c r="Z18" s="98"/>
      <c r="AA18" s="98"/>
      <c r="AB18" s="98"/>
      <c r="AC18" s="98"/>
      <c r="AD18" s="98"/>
      <c r="AE18" s="98"/>
      <c r="AF18" s="113"/>
    </row>
    <row r="19" spans="1:13" ht="8.1" customHeight="1">
      <c r="A19" s="69"/>
      <c r="B19" s="79"/>
      <c r="C19" s="77"/>
      <c r="D19" s="79"/>
      <c r="E19" s="79"/>
      <c r="F19" s="79"/>
      <c r="G19" s="79"/>
      <c r="H19" s="79"/>
      <c r="I19" s="79"/>
      <c r="J19" s="79"/>
      <c r="K19" s="79"/>
      <c r="L19" s="79"/>
      <c r="M19" s="70"/>
    </row>
    <row r="20" spans="1:13" ht="18.75" customHeight="1">
      <c r="A20" s="447" t="s">
        <v>101</v>
      </c>
      <c r="B20" s="448"/>
      <c r="C20" s="88" t="s">
        <v>6</v>
      </c>
      <c r="D20" s="89" t="s">
        <v>7</v>
      </c>
      <c r="E20" s="89" t="s">
        <v>8</v>
      </c>
      <c r="F20" s="89" t="s">
        <v>9</v>
      </c>
      <c r="G20" s="89" t="s">
        <v>10</v>
      </c>
      <c r="H20" s="89" t="s">
        <v>11</v>
      </c>
      <c r="I20" s="89" t="s">
        <v>12</v>
      </c>
      <c r="J20" s="89" t="s">
        <v>13</v>
      </c>
      <c r="K20" s="89" t="s">
        <v>14</v>
      </c>
      <c r="L20" s="89" t="s">
        <v>15</v>
      </c>
      <c r="M20" s="70"/>
    </row>
    <row r="21" spans="1:13" ht="18.75" customHeight="1">
      <c r="A21" s="69"/>
      <c r="B21" s="79" t="s">
        <v>98</v>
      </c>
      <c r="C21" s="114">
        <v>10</v>
      </c>
      <c r="D21" s="115">
        <v>8</v>
      </c>
      <c r="E21" s="115"/>
      <c r="F21" s="115"/>
      <c r="G21" s="115"/>
      <c r="H21" s="115"/>
      <c r="I21" s="115"/>
      <c r="J21" s="115"/>
      <c r="K21" s="115"/>
      <c r="L21" s="115"/>
      <c r="M21" s="70"/>
    </row>
    <row r="22" spans="1:13" ht="18.75" customHeight="1">
      <c r="A22" s="69"/>
      <c r="B22" s="79" t="s">
        <v>99</v>
      </c>
      <c r="C22" s="114"/>
      <c r="D22" s="115"/>
      <c r="E22" s="115"/>
      <c r="F22" s="115"/>
      <c r="G22" s="115"/>
      <c r="H22" s="115"/>
      <c r="I22" s="115"/>
      <c r="J22" s="115"/>
      <c r="K22" s="115"/>
      <c r="L22" s="115"/>
      <c r="M22" s="70"/>
    </row>
    <row r="23" spans="1:13" ht="18.75" customHeight="1">
      <c r="A23" s="69"/>
      <c r="B23" s="79" t="s">
        <v>100</v>
      </c>
      <c r="C23" s="114"/>
      <c r="D23" s="115"/>
      <c r="E23" s="115"/>
      <c r="F23" s="115"/>
      <c r="G23" s="115"/>
      <c r="H23" s="115"/>
      <c r="I23" s="115"/>
      <c r="J23" s="115"/>
      <c r="K23" s="115"/>
      <c r="L23" s="115"/>
      <c r="M23" s="70"/>
    </row>
    <row r="24" spans="1:13" ht="8.1" customHeight="1" thickBot="1">
      <c r="A24" s="71"/>
      <c r="B24" s="116"/>
      <c r="C24" s="298"/>
      <c r="D24" s="299"/>
      <c r="E24" s="299"/>
      <c r="F24" s="299"/>
      <c r="G24" s="299"/>
      <c r="H24" s="299"/>
      <c r="I24" s="299"/>
      <c r="J24" s="299"/>
      <c r="K24" s="299"/>
      <c r="L24" s="299"/>
      <c r="M24" s="73"/>
    </row>
    <row r="25" spans="1:13" ht="9.95" customHeight="1">
      <c r="A25" s="69"/>
      <c r="B25" s="79"/>
      <c r="C25" s="117"/>
      <c r="D25" s="118"/>
      <c r="E25" s="118"/>
      <c r="F25" s="118"/>
      <c r="G25" s="118"/>
      <c r="H25" s="118"/>
      <c r="I25" s="118"/>
      <c r="J25" s="118"/>
      <c r="K25" s="118"/>
      <c r="L25" s="118"/>
      <c r="M25" s="70"/>
    </row>
    <row r="26" spans="1:13" ht="18.75" customHeight="1">
      <c r="A26" s="453" t="s">
        <v>103</v>
      </c>
      <c r="B26" s="454"/>
      <c r="C26" s="77"/>
      <c r="D26" s="419" t="s">
        <v>43</v>
      </c>
      <c r="E26" s="419"/>
      <c r="F26" s="419"/>
      <c r="G26" s="420">
        <v>1</v>
      </c>
      <c r="H26" s="419"/>
      <c r="I26" s="419" t="s">
        <v>225</v>
      </c>
      <c r="J26" s="421"/>
      <c r="K26" s="419"/>
      <c r="L26" s="420">
        <v>1</v>
      </c>
      <c r="M26" s="70"/>
    </row>
    <row r="27" spans="1:13" ht="18.75" customHeight="1">
      <c r="A27" s="404"/>
      <c r="B27" s="405"/>
      <c r="C27" s="77"/>
      <c r="D27" s="419" t="s">
        <v>226</v>
      </c>
      <c r="E27" s="419"/>
      <c r="F27" s="419"/>
      <c r="G27" s="420">
        <v>1</v>
      </c>
      <c r="H27" s="419"/>
      <c r="I27" s="419" t="s">
        <v>227</v>
      </c>
      <c r="J27" s="419"/>
      <c r="K27" s="419"/>
      <c r="L27" s="420">
        <v>1</v>
      </c>
      <c r="M27" s="70"/>
    </row>
    <row r="28" spans="1:13" ht="18.75" customHeight="1">
      <c r="A28" s="69"/>
      <c r="B28" s="79"/>
      <c r="C28" s="77"/>
      <c r="D28" s="419" t="s">
        <v>228</v>
      </c>
      <c r="E28" s="419"/>
      <c r="F28" s="419"/>
      <c r="G28" s="420">
        <v>1</v>
      </c>
      <c r="H28" s="419"/>
      <c r="I28" s="419" t="s">
        <v>229</v>
      </c>
      <c r="J28" s="419"/>
      <c r="K28" s="419"/>
      <c r="L28" s="420">
        <v>1</v>
      </c>
      <c r="M28" s="70"/>
    </row>
    <row r="29" spans="1:13" ht="9.95" customHeight="1" thickBot="1">
      <c r="A29" s="71"/>
      <c r="B29" s="116"/>
      <c r="C29" s="117"/>
      <c r="D29" s="118"/>
      <c r="E29" s="118"/>
      <c r="F29" s="118"/>
      <c r="G29" s="120"/>
      <c r="H29" s="118"/>
      <c r="I29" s="118"/>
      <c r="J29" s="118"/>
      <c r="K29" s="118"/>
      <c r="L29" s="120"/>
      <c r="M29" s="70"/>
    </row>
    <row r="30" spans="1:13" ht="9.95" customHeight="1">
      <c r="A30" s="84"/>
      <c r="B30" s="75"/>
      <c r="C30" s="121"/>
      <c r="D30" s="122"/>
      <c r="E30" s="122"/>
      <c r="F30" s="122"/>
      <c r="G30" s="123"/>
      <c r="H30" s="122"/>
      <c r="I30" s="122"/>
      <c r="J30" s="122"/>
      <c r="K30" s="122"/>
      <c r="L30" s="123"/>
      <c r="M30" s="85"/>
    </row>
    <row r="31" spans="1:13" ht="18">
      <c r="A31" s="453" t="s">
        <v>104</v>
      </c>
      <c r="B31" s="454"/>
      <c r="C31" s="77"/>
      <c r="D31" s="79" t="s">
        <v>30</v>
      </c>
      <c r="E31" s="79"/>
      <c r="F31" s="79"/>
      <c r="G31" s="79"/>
      <c r="H31" s="79" t="s">
        <v>31</v>
      </c>
      <c r="I31" s="124">
        <f>AVERAGEA(C12:L17)</f>
        <v>8.5</v>
      </c>
      <c r="J31" s="79" t="s">
        <v>18</v>
      </c>
      <c r="K31" s="79"/>
      <c r="L31" s="79"/>
      <c r="M31" s="70"/>
    </row>
    <row r="32" spans="1:13" ht="18">
      <c r="A32" s="69"/>
      <c r="B32" s="79"/>
      <c r="C32" s="77"/>
      <c r="D32" s="79" t="s">
        <v>32</v>
      </c>
      <c r="E32" s="79"/>
      <c r="F32" s="79"/>
      <c r="G32" s="79"/>
      <c r="H32" s="79" t="s">
        <v>31</v>
      </c>
      <c r="I32" s="124">
        <f>AVERAGEA(C21:L23)</f>
        <v>9</v>
      </c>
      <c r="J32" s="79" t="s">
        <v>33</v>
      </c>
      <c r="K32" s="79"/>
      <c r="L32" s="79"/>
      <c r="M32" s="70"/>
    </row>
    <row r="33" spans="1:13" ht="18">
      <c r="A33" s="69"/>
      <c r="B33" s="125"/>
      <c r="C33" s="77"/>
      <c r="D33" s="79" t="s">
        <v>34</v>
      </c>
      <c r="E33" s="79"/>
      <c r="F33" s="79"/>
      <c r="G33" s="79"/>
      <c r="H33" s="79" t="s">
        <v>31</v>
      </c>
      <c r="I33" s="126">
        <f>AVERAGE(V12:AE17)</f>
        <v>0.216125964</v>
      </c>
      <c r="J33" s="79" t="s">
        <v>19</v>
      </c>
      <c r="K33" s="79"/>
      <c r="L33" s="79"/>
      <c r="M33" s="70"/>
    </row>
    <row r="34" spans="1:13" ht="18">
      <c r="A34" s="69"/>
      <c r="B34" s="125"/>
      <c r="C34" s="77"/>
      <c r="D34" s="79" t="s">
        <v>35</v>
      </c>
      <c r="E34" s="79"/>
      <c r="F34" s="79"/>
      <c r="G34" s="79"/>
      <c r="H34" s="79" t="s">
        <v>31</v>
      </c>
      <c r="I34" s="126">
        <f>MAX(V12:AE17)</f>
        <v>0.38139876000000006</v>
      </c>
      <c r="J34" s="79" t="s">
        <v>19</v>
      </c>
      <c r="K34" s="79"/>
      <c r="L34" s="79"/>
      <c r="M34" s="70"/>
    </row>
    <row r="35" spans="1:13" ht="18">
      <c r="A35" s="69"/>
      <c r="B35" s="125"/>
      <c r="C35" s="77"/>
      <c r="D35" s="79" t="s">
        <v>36</v>
      </c>
      <c r="E35" s="79"/>
      <c r="F35" s="79"/>
      <c r="G35" s="79"/>
      <c r="H35" s="79" t="s">
        <v>31</v>
      </c>
      <c r="I35" s="126">
        <f>MIN(V12:AE17)</f>
        <v>0.152559504</v>
      </c>
      <c r="J35" s="79" t="s">
        <v>19</v>
      </c>
      <c r="K35" s="79"/>
      <c r="L35" s="79"/>
      <c r="M35" s="70"/>
    </row>
    <row r="36" spans="1:13" ht="18">
      <c r="A36" s="69"/>
      <c r="B36" s="127"/>
      <c r="C36" s="69"/>
      <c r="D36" s="113"/>
      <c r="E36" s="113"/>
      <c r="F36" s="113"/>
      <c r="G36" s="113"/>
      <c r="H36" s="113"/>
      <c r="I36" s="128"/>
      <c r="J36" s="113"/>
      <c r="K36" s="113"/>
      <c r="L36" s="113"/>
      <c r="M36" s="70"/>
    </row>
    <row r="37" spans="1:13" ht="18.75" customHeight="1">
      <c r="A37" s="69"/>
      <c r="B37" s="113"/>
      <c r="C37" s="69"/>
      <c r="D37" s="129" t="s">
        <v>155</v>
      </c>
      <c r="E37" s="129"/>
      <c r="F37" s="129"/>
      <c r="G37" s="129"/>
      <c r="H37" s="129" t="s">
        <v>31</v>
      </c>
      <c r="I37" s="130">
        <f>S126</f>
        <v>75</v>
      </c>
      <c r="J37" s="129" t="s">
        <v>17</v>
      </c>
      <c r="K37" s="113" t="s">
        <v>16</v>
      </c>
      <c r="L37" s="113"/>
      <c r="M37" s="70"/>
    </row>
    <row r="38" spans="1:13" ht="18.75" customHeight="1">
      <c r="A38" s="69"/>
      <c r="B38" s="113"/>
      <c r="C38" s="69"/>
      <c r="D38" s="129" t="s">
        <v>210</v>
      </c>
      <c r="E38" s="129"/>
      <c r="F38" s="129"/>
      <c r="G38" s="129"/>
      <c r="H38" s="129"/>
      <c r="I38" s="130">
        <f>V126</f>
        <v>72</v>
      </c>
      <c r="J38" s="129" t="s">
        <v>17</v>
      </c>
      <c r="K38" s="113"/>
      <c r="L38" s="113"/>
      <c r="M38" s="70"/>
    </row>
    <row r="39" spans="1:13" ht="9.95" customHeight="1" thickBot="1">
      <c r="A39" s="69"/>
      <c r="B39" s="113"/>
      <c r="C39" s="69"/>
      <c r="D39" s="113"/>
      <c r="E39" s="113"/>
      <c r="F39" s="113"/>
      <c r="G39" s="113"/>
      <c r="H39" s="113"/>
      <c r="I39" s="131"/>
      <c r="J39" s="113"/>
      <c r="K39" s="113"/>
      <c r="L39" s="113"/>
      <c r="M39" s="70"/>
    </row>
    <row r="40" spans="1:22" s="3" customFormat="1" ht="18">
      <c r="A40" s="132"/>
      <c r="B40" s="133"/>
      <c r="C40" s="133"/>
      <c r="D40" s="134"/>
      <c r="E40" s="134"/>
      <c r="F40" s="134"/>
      <c r="G40" s="134"/>
      <c r="H40" s="134"/>
      <c r="I40" s="134"/>
      <c r="J40" s="135"/>
      <c r="K40" s="136"/>
      <c r="L40" s="133"/>
      <c r="M40" s="137"/>
      <c r="N40" s="38"/>
      <c r="T40" s="343"/>
      <c r="U40" s="343"/>
      <c r="V40" s="58"/>
    </row>
    <row r="41" spans="1:22" s="3" customFormat="1" ht="18">
      <c r="A41" s="138"/>
      <c r="B41" s="38"/>
      <c r="C41" s="38"/>
      <c r="D41" s="139"/>
      <c r="E41" s="139"/>
      <c r="F41" s="139"/>
      <c r="G41" s="139"/>
      <c r="H41" s="139"/>
      <c r="I41" s="139"/>
      <c r="J41" s="140"/>
      <c r="K41" s="141"/>
      <c r="L41" s="38"/>
      <c r="M41" s="142"/>
      <c r="N41" s="38"/>
      <c r="T41" s="343"/>
      <c r="U41" s="343"/>
      <c r="V41" s="58"/>
    </row>
    <row r="42" spans="1:22" s="3" customFormat="1" ht="18">
      <c r="A42" s="138"/>
      <c r="B42" s="38"/>
      <c r="C42" s="38"/>
      <c r="D42" s="139"/>
      <c r="E42" s="139"/>
      <c r="F42" s="139"/>
      <c r="G42" s="139"/>
      <c r="H42" s="139"/>
      <c r="I42" s="139"/>
      <c r="J42" s="140"/>
      <c r="K42" s="141"/>
      <c r="L42" s="38"/>
      <c r="M42" s="142"/>
      <c r="N42" s="38"/>
      <c r="T42" s="343"/>
      <c r="U42" s="343"/>
      <c r="V42" s="58"/>
    </row>
    <row r="43" spans="1:22" s="3" customFormat="1" ht="18">
      <c r="A43" s="138"/>
      <c r="B43" s="38"/>
      <c r="C43" s="38"/>
      <c r="D43" s="139"/>
      <c r="E43" s="139"/>
      <c r="F43" s="139"/>
      <c r="G43" s="139"/>
      <c r="H43" s="139"/>
      <c r="I43" s="139"/>
      <c r="J43" s="140"/>
      <c r="K43" s="141"/>
      <c r="L43" s="38"/>
      <c r="M43" s="142"/>
      <c r="N43" s="38"/>
      <c r="T43" s="343"/>
      <c r="U43" s="343"/>
      <c r="V43" s="58"/>
    </row>
    <row r="44" spans="1:22" s="3" customFormat="1" ht="18">
      <c r="A44" s="138"/>
      <c r="B44" s="38"/>
      <c r="C44" s="38"/>
      <c r="D44" s="139"/>
      <c r="E44" s="139"/>
      <c r="F44" s="139"/>
      <c r="G44" s="139"/>
      <c r="H44" s="139"/>
      <c r="I44" s="139"/>
      <c r="J44" s="140"/>
      <c r="K44" s="141"/>
      <c r="L44" s="38"/>
      <c r="M44" s="142"/>
      <c r="N44" s="38"/>
      <c r="T44" s="343"/>
      <c r="U44" s="343"/>
      <c r="V44" s="58"/>
    </row>
    <row r="45" spans="1:22" s="3" customFormat="1" ht="18">
      <c r="A45" s="138"/>
      <c r="B45" s="38"/>
      <c r="C45" s="38"/>
      <c r="D45" s="139"/>
      <c r="E45" s="139"/>
      <c r="F45" s="139"/>
      <c r="G45" s="139"/>
      <c r="H45" s="139"/>
      <c r="I45" s="139"/>
      <c r="J45" s="140"/>
      <c r="K45" s="141"/>
      <c r="L45" s="38"/>
      <c r="M45" s="142"/>
      <c r="N45" s="38"/>
      <c r="T45" s="343"/>
      <c r="U45" s="343"/>
      <c r="V45" s="58"/>
    </row>
    <row r="46" spans="1:22" s="3" customFormat="1" ht="18">
      <c r="A46" s="138"/>
      <c r="B46" s="38"/>
      <c r="C46" s="38"/>
      <c r="D46" s="139"/>
      <c r="E46" s="139"/>
      <c r="F46" s="139"/>
      <c r="G46" s="139"/>
      <c r="H46" s="139"/>
      <c r="I46" s="139"/>
      <c r="J46" s="140"/>
      <c r="K46" s="141"/>
      <c r="L46" s="38"/>
      <c r="M46" s="142"/>
      <c r="N46" s="38"/>
      <c r="T46" s="343"/>
      <c r="U46" s="343"/>
      <c r="V46" s="58"/>
    </row>
    <row r="47" spans="1:22" s="3" customFormat="1" ht="18">
      <c r="A47" s="138"/>
      <c r="B47" s="38"/>
      <c r="C47" s="38"/>
      <c r="D47" s="139"/>
      <c r="E47" s="139"/>
      <c r="F47" s="139"/>
      <c r="G47" s="139"/>
      <c r="H47" s="139"/>
      <c r="I47" s="139"/>
      <c r="J47" s="140"/>
      <c r="K47" s="141"/>
      <c r="L47" s="38"/>
      <c r="M47" s="142"/>
      <c r="N47" s="38"/>
      <c r="T47" s="343"/>
      <c r="U47" s="343"/>
      <c r="V47" s="58"/>
    </row>
    <row r="48" spans="1:22" s="3" customFormat="1" ht="18">
      <c r="A48" s="138"/>
      <c r="B48" s="38"/>
      <c r="C48" s="38"/>
      <c r="D48" s="139"/>
      <c r="E48" s="139"/>
      <c r="F48" s="139"/>
      <c r="G48" s="139"/>
      <c r="H48" s="139"/>
      <c r="I48" s="139"/>
      <c r="J48" s="140"/>
      <c r="K48" s="141"/>
      <c r="L48" s="38"/>
      <c r="M48" s="142"/>
      <c r="N48" s="38"/>
      <c r="T48" s="343"/>
      <c r="U48" s="343"/>
      <c r="V48" s="58"/>
    </row>
    <row r="49" spans="1:22" s="3" customFormat="1" ht="18">
      <c r="A49" s="138"/>
      <c r="B49" s="38"/>
      <c r="C49" s="38"/>
      <c r="D49" s="139"/>
      <c r="E49" s="139"/>
      <c r="F49" s="139"/>
      <c r="G49" s="139"/>
      <c r="H49" s="139"/>
      <c r="I49" s="139"/>
      <c r="J49" s="140"/>
      <c r="K49" s="141"/>
      <c r="L49" s="38"/>
      <c r="M49" s="142"/>
      <c r="N49" s="38"/>
      <c r="T49" s="343"/>
      <c r="U49" s="343"/>
      <c r="V49" s="58"/>
    </row>
    <row r="50" spans="1:22" s="3" customFormat="1" ht="18">
      <c r="A50" s="138"/>
      <c r="B50" s="38"/>
      <c r="C50" s="38"/>
      <c r="D50" s="139"/>
      <c r="E50" s="139"/>
      <c r="F50" s="139"/>
      <c r="G50" s="139"/>
      <c r="H50" s="139"/>
      <c r="I50" s="139"/>
      <c r="J50" s="140"/>
      <c r="K50" s="141"/>
      <c r="L50" s="38"/>
      <c r="M50" s="142"/>
      <c r="N50" s="38"/>
      <c r="T50" s="343"/>
      <c r="U50" s="343"/>
      <c r="V50" s="58"/>
    </row>
    <row r="51" spans="1:22" s="3" customFormat="1" ht="18.75" thickBot="1">
      <c r="A51" s="143"/>
      <c r="B51" s="144"/>
      <c r="C51" s="144"/>
      <c r="D51" s="145"/>
      <c r="E51" s="145"/>
      <c r="F51" s="145"/>
      <c r="G51" s="145"/>
      <c r="H51" s="145"/>
      <c r="I51" s="145"/>
      <c r="J51" s="146"/>
      <c r="K51" s="147"/>
      <c r="L51" s="144"/>
      <c r="M51" s="148"/>
      <c r="N51" s="38"/>
      <c r="T51" s="343"/>
      <c r="U51" s="343"/>
      <c r="V51" s="58"/>
    </row>
    <row r="52" spans="1:22" s="3" customFormat="1" ht="15">
      <c r="A52" s="138"/>
      <c r="B52" s="149" t="s">
        <v>55</v>
      </c>
      <c r="C52" s="300"/>
      <c r="D52" s="301"/>
      <c r="E52" s="302"/>
      <c r="F52" s="302"/>
      <c r="G52" s="302"/>
      <c r="H52" s="302"/>
      <c r="I52" s="303"/>
      <c r="J52" s="304"/>
      <c r="K52" s="305"/>
      <c r="L52" s="306"/>
      <c r="M52" s="142"/>
      <c r="N52" s="38"/>
      <c r="Q52" s="155"/>
      <c r="R52" s="155"/>
      <c r="S52" s="155"/>
      <c r="T52" s="343"/>
      <c r="U52" s="343"/>
      <c r="V52" s="58"/>
    </row>
    <row r="53" spans="1:22" s="3" customFormat="1" ht="15">
      <c r="A53" s="138"/>
      <c r="B53" s="150"/>
      <c r="C53" s="300"/>
      <c r="D53" s="307"/>
      <c r="E53" s="302"/>
      <c r="F53" s="302"/>
      <c r="G53" s="302"/>
      <c r="H53" s="302"/>
      <c r="I53" s="308"/>
      <c r="J53" s="309"/>
      <c r="K53" s="310"/>
      <c r="L53" s="310"/>
      <c r="M53" s="142"/>
      <c r="N53" s="38"/>
      <c r="Q53" s="155"/>
      <c r="R53" s="155"/>
      <c r="S53" s="155"/>
      <c r="T53" s="343"/>
      <c r="U53" s="343"/>
      <c r="V53" s="58"/>
    </row>
    <row r="54" spans="1:22" s="3" customFormat="1" ht="16.5" thickBot="1">
      <c r="A54" s="158"/>
      <c r="B54" s="159"/>
      <c r="C54" s="311"/>
      <c r="D54" s="312"/>
      <c r="E54" s="313"/>
      <c r="F54" s="313"/>
      <c r="G54" s="313"/>
      <c r="H54" s="313"/>
      <c r="I54" s="313"/>
      <c r="J54" s="314"/>
      <c r="K54" s="315"/>
      <c r="L54" s="316"/>
      <c r="M54" s="160"/>
      <c r="N54" s="38"/>
      <c r="T54" s="343"/>
      <c r="U54" s="343"/>
      <c r="V54" s="59"/>
    </row>
    <row r="55" spans="1:16" ht="15.75" thickTop="1">
      <c r="A55" s="65"/>
      <c r="B55" s="66"/>
      <c r="C55" s="66"/>
      <c r="D55" s="66"/>
      <c r="E55" s="66"/>
      <c r="F55" s="66"/>
      <c r="G55" s="66"/>
      <c r="H55" s="66"/>
      <c r="I55" s="66"/>
      <c r="J55" s="66"/>
      <c r="K55" s="66"/>
      <c r="L55" s="66"/>
      <c r="M55" s="67"/>
      <c r="O55" s="383"/>
      <c r="P55" s="383"/>
    </row>
    <row r="56" spans="1:26" ht="15">
      <c r="A56" s="77"/>
      <c r="B56" s="79" t="s">
        <v>156</v>
      </c>
      <c r="C56" s="79"/>
      <c r="D56" s="79"/>
      <c r="E56" s="79"/>
      <c r="F56" s="79"/>
      <c r="G56" s="79"/>
      <c r="H56" s="79"/>
      <c r="I56" s="79"/>
      <c r="J56" s="79"/>
      <c r="K56" s="79"/>
      <c r="L56" s="79"/>
      <c r="M56" s="80"/>
      <c r="O56" s="445"/>
      <c r="P56" s="445"/>
      <c r="Q56" s="284"/>
      <c r="R56" s="284"/>
      <c r="S56" s="284"/>
      <c r="V56" s="284" t="s">
        <v>114</v>
      </c>
      <c r="X56" s="284" t="s">
        <v>120</v>
      </c>
      <c r="Y56" s="68" t="s">
        <v>122</v>
      </c>
      <c r="Z56" s="284"/>
    </row>
    <row r="57" spans="1:30" ht="15">
      <c r="A57" s="77"/>
      <c r="B57" s="439" t="s">
        <v>230</v>
      </c>
      <c r="C57" s="439"/>
      <c r="D57" s="439"/>
      <c r="E57" s="439"/>
      <c r="F57" s="439"/>
      <c r="G57" s="439"/>
      <c r="H57" s="439"/>
      <c r="I57" s="439"/>
      <c r="J57" s="439"/>
      <c r="K57" s="439"/>
      <c r="L57" s="439"/>
      <c r="M57" s="80"/>
      <c r="O57" s="445"/>
      <c r="P57" s="445"/>
      <c r="Q57" s="284" t="s">
        <v>114</v>
      </c>
      <c r="R57" s="284" t="s">
        <v>115</v>
      </c>
      <c r="S57" s="284" t="s">
        <v>116</v>
      </c>
      <c r="T57" s="339" t="s">
        <v>117</v>
      </c>
      <c r="U57" s="339" t="s">
        <v>118</v>
      </c>
      <c r="V57" s="284" t="s">
        <v>119</v>
      </c>
      <c r="X57" s="284" t="s">
        <v>121</v>
      </c>
      <c r="Y57" s="68" t="s">
        <v>121</v>
      </c>
      <c r="Z57" s="284"/>
      <c r="AA57" s="68" t="s">
        <v>56</v>
      </c>
      <c r="AB57" s="68" t="s">
        <v>57</v>
      </c>
      <c r="AC57" s="68" t="s">
        <v>123</v>
      </c>
      <c r="AD57" s="68" t="s">
        <v>124</v>
      </c>
    </row>
    <row r="58" spans="1:30" ht="15">
      <c r="A58" s="77"/>
      <c r="B58" s="439"/>
      <c r="C58" s="439"/>
      <c r="D58" s="439"/>
      <c r="E58" s="439"/>
      <c r="F58" s="439"/>
      <c r="G58" s="439"/>
      <c r="H58" s="439"/>
      <c r="I58" s="439"/>
      <c r="J58" s="439"/>
      <c r="K58" s="439"/>
      <c r="L58" s="439"/>
      <c r="M58" s="80"/>
      <c r="O58" s="291"/>
      <c r="Q58" s="68">
        <f>C12</f>
        <v>6</v>
      </c>
      <c r="R58" s="68">
        <v>0</v>
      </c>
      <c r="S58" s="68">
        <f>Q58+R58</f>
        <v>6</v>
      </c>
      <c r="T58" s="339">
        <f>RANK(S58,S$58:S$117,0)</f>
        <v>4</v>
      </c>
      <c r="U58" s="339">
        <v>1</v>
      </c>
      <c r="V58" s="68">
        <f>INDEX(Q$58:U$117,MATCH(U58,T$58:T$117,0),1)</f>
        <v>15</v>
      </c>
      <c r="X58" s="68">
        <f>-1*($L$27*(V58*0.0000353147)*(60/$G$26))/('S3'!$G$14*($G$28/12)*$L$28)</f>
        <v>-2.5426584000000005</v>
      </c>
      <c r="Y58" s="68">
        <f>-1*'S1'!G$11</f>
        <v>-2</v>
      </c>
      <c r="AA58" s="68">
        <f>IF(X58=0," ",MAX(X58:Y58))</f>
        <v>-2</v>
      </c>
      <c r="AB58" s="68">
        <f>IF(AA58=" "," ",IF(X58&lt;Y58,0,Y58-X58))</f>
        <v>0</v>
      </c>
      <c r="AC58" s="68">
        <f>IF(AA58=" "," ",IF(X58&gt;Y58,0,X58-Y58))</f>
        <v>-0.5426584000000005</v>
      </c>
      <c r="AD58" s="68">
        <f>IF(AA58=" "," ",(X$58-0.5)-AA58-AB58-AC58)</f>
        <v>-0.5</v>
      </c>
    </row>
    <row r="59" spans="1:30" ht="15">
      <c r="A59" s="77"/>
      <c r="B59" s="439"/>
      <c r="C59" s="439"/>
      <c r="D59" s="439"/>
      <c r="E59" s="439"/>
      <c r="F59" s="439"/>
      <c r="G59" s="439"/>
      <c r="H59" s="439"/>
      <c r="I59" s="439"/>
      <c r="J59" s="439"/>
      <c r="K59" s="439"/>
      <c r="L59" s="439"/>
      <c r="M59" s="80"/>
      <c r="O59" s="291"/>
      <c r="P59" s="291"/>
      <c r="Q59" s="68">
        <f>D12</f>
        <v>7</v>
      </c>
      <c r="R59" s="68">
        <f>R58+0.00000001</f>
        <v>1E-08</v>
      </c>
      <c r="S59" s="68">
        <f aca="true" t="shared" si="12" ref="S59:S117">Q59+R59</f>
        <v>7.00000001</v>
      </c>
      <c r="T59" s="339">
        <f aca="true" t="shared" si="13" ref="T59:T117">RANK(S59,S$58:S$117,0)</f>
        <v>2</v>
      </c>
      <c r="U59" s="339">
        <f>U58+1</f>
        <v>2</v>
      </c>
      <c r="V59" s="68">
        <f aca="true" t="shared" si="14" ref="V59:V117">INDEX(Q$58:U$117,MATCH(U59,T$58:T$117,0),1)</f>
        <v>7</v>
      </c>
      <c r="X59" s="68">
        <f>-1*($L$27*(V59*0.0000353147)*(60/$G$26))/('S3'!$G$14*($G$28/12)*$L$28)</f>
        <v>-1.18657392</v>
      </c>
      <c r="Y59" s="68">
        <f>-1*'S1'!G$11</f>
        <v>-2</v>
      </c>
      <c r="AA59" s="68">
        <f aca="true" t="shared" si="15" ref="AA59:AA117">IF(X59=0," ",MAX(X59:Y59))</f>
        <v>-1.18657392</v>
      </c>
      <c r="AB59" s="68">
        <f aca="true" t="shared" si="16" ref="AB59:AB117">IF(AA59=" "," ",IF(X59&lt;Y59,0,Y59-X59))</f>
        <v>-0.8134260799999999</v>
      </c>
      <c r="AC59" s="68">
        <f aca="true" t="shared" si="17" ref="AC59:AC117">IF(AA59=" "," ",IF(X59&gt;Y59,0,X59-Y59))</f>
        <v>0</v>
      </c>
      <c r="AD59" s="68">
        <f aca="true" t="shared" si="18" ref="AD59:AD117">IF(AA59=" "," ",(X$58-0.5)-AA59-AB59-AC59)</f>
        <v>-1.0426584000000005</v>
      </c>
    </row>
    <row r="60" spans="1:30" ht="15">
      <c r="A60" s="77"/>
      <c r="B60" s="439"/>
      <c r="C60" s="439"/>
      <c r="D60" s="439"/>
      <c r="E60" s="439"/>
      <c r="F60" s="439"/>
      <c r="G60" s="439"/>
      <c r="H60" s="439"/>
      <c r="I60" s="439"/>
      <c r="J60" s="439"/>
      <c r="K60" s="439"/>
      <c r="L60" s="439"/>
      <c r="M60" s="80"/>
      <c r="O60" s="291"/>
      <c r="P60" s="291"/>
      <c r="Q60" s="68">
        <f>E12</f>
        <v>15</v>
      </c>
      <c r="R60" s="68">
        <f aca="true" t="shared" si="19" ref="R60:R117">R59+0.00000001</f>
        <v>2E-08</v>
      </c>
      <c r="S60" s="68">
        <f t="shared" si="12"/>
        <v>15.00000002</v>
      </c>
      <c r="T60" s="339">
        <f t="shared" si="13"/>
        <v>1</v>
      </c>
      <c r="U60" s="339">
        <f aca="true" t="shared" si="20" ref="U60:U117">U59+1</f>
        <v>3</v>
      </c>
      <c r="V60" s="68">
        <f t="shared" si="14"/>
        <v>6</v>
      </c>
      <c r="X60" s="68">
        <f>-1*($L$27*(V60*0.0000353147)*(60/$G$26))/('S3'!$G$14*($G$28/12)*$L$28)</f>
        <v>-1.01706336</v>
      </c>
      <c r="Y60" s="68">
        <f>-1*'S1'!G$11</f>
        <v>-2</v>
      </c>
      <c r="AA60" s="68">
        <f t="shared" si="15"/>
        <v>-1.01706336</v>
      </c>
      <c r="AB60" s="68">
        <f t="shared" si="16"/>
        <v>-0.9829366399999999</v>
      </c>
      <c r="AC60" s="68">
        <f t="shared" si="17"/>
        <v>0</v>
      </c>
      <c r="AD60" s="68">
        <f t="shared" si="18"/>
        <v>-1.0426584000000008</v>
      </c>
    </row>
    <row r="61" spans="1:30" ht="15">
      <c r="A61" s="77"/>
      <c r="B61" s="439"/>
      <c r="C61" s="439"/>
      <c r="D61" s="439"/>
      <c r="E61" s="439"/>
      <c r="F61" s="439"/>
      <c r="G61" s="439"/>
      <c r="H61" s="439"/>
      <c r="I61" s="439"/>
      <c r="J61" s="439"/>
      <c r="K61" s="439"/>
      <c r="L61" s="439"/>
      <c r="M61" s="80"/>
      <c r="O61" s="291"/>
      <c r="P61" s="291"/>
      <c r="Q61" s="68">
        <f>F12</f>
        <v>6</v>
      </c>
      <c r="R61" s="68">
        <f t="shared" si="19"/>
        <v>3.0000000000000004E-08</v>
      </c>
      <c r="S61" s="68">
        <f t="shared" si="12"/>
        <v>6.00000003</v>
      </c>
      <c r="T61" s="339">
        <f t="shared" si="13"/>
        <v>3</v>
      </c>
      <c r="U61" s="339">
        <f t="shared" si="20"/>
        <v>4</v>
      </c>
      <c r="V61" s="68">
        <f t="shared" si="14"/>
        <v>6</v>
      </c>
      <c r="X61" s="68">
        <f>-1*($L$27*(V61*0.0000353147)*(60/$G$26))/('S3'!$G$14*($G$28/12)*$L$28)</f>
        <v>-1.01706336</v>
      </c>
      <c r="Y61" s="68">
        <f>-1*'S1'!G$11</f>
        <v>-2</v>
      </c>
      <c r="AA61" s="68">
        <f t="shared" si="15"/>
        <v>-1.01706336</v>
      </c>
      <c r="AB61" s="68">
        <f t="shared" si="16"/>
        <v>-0.9829366399999999</v>
      </c>
      <c r="AC61" s="68">
        <f t="shared" si="17"/>
        <v>0</v>
      </c>
      <c r="AD61" s="68">
        <f t="shared" si="18"/>
        <v>-1.0426584000000008</v>
      </c>
    </row>
    <row r="62" spans="1:30" ht="15">
      <c r="A62" s="77"/>
      <c r="B62" s="439"/>
      <c r="C62" s="439"/>
      <c r="D62" s="439"/>
      <c r="E62" s="439"/>
      <c r="F62" s="439"/>
      <c r="G62" s="439"/>
      <c r="H62" s="439"/>
      <c r="I62" s="439"/>
      <c r="J62" s="439"/>
      <c r="K62" s="439"/>
      <c r="L62" s="439"/>
      <c r="M62" s="80"/>
      <c r="O62" s="291"/>
      <c r="P62" s="291"/>
      <c r="Q62" s="68">
        <f>G12</f>
        <v>0</v>
      </c>
      <c r="R62" s="68">
        <f t="shared" si="19"/>
        <v>4E-08</v>
      </c>
      <c r="S62" s="68">
        <f t="shared" si="12"/>
        <v>4E-08</v>
      </c>
      <c r="T62" s="339">
        <f t="shared" si="13"/>
        <v>60</v>
      </c>
      <c r="U62" s="339">
        <f t="shared" si="20"/>
        <v>5</v>
      </c>
      <c r="V62" s="68">
        <f t="shared" si="14"/>
        <v>0</v>
      </c>
      <c r="X62" s="68">
        <f>-1*($L$27*(V62*0.0000353147)*(60/$G$26))/('S3'!$G$14*($G$28/12)*$L$28)</f>
        <v>0</v>
      </c>
      <c r="Y62" s="68">
        <f>-1*'S1'!G$11</f>
        <v>-2</v>
      </c>
      <c r="AA62" s="68" t="str">
        <f t="shared" si="15"/>
        <v xml:space="preserve"> </v>
      </c>
      <c r="AB62" s="68" t="str">
        <f t="shared" si="16"/>
        <v xml:space="preserve"> </v>
      </c>
      <c r="AC62" s="68" t="str">
        <f t="shared" si="17"/>
        <v xml:space="preserve"> </v>
      </c>
      <c r="AD62" s="68" t="str">
        <f t="shared" si="18"/>
        <v xml:space="preserve"> </v>
      </c>
    </row>
    <row r="63" spans="1:30" ht="15">
      <c r="A63" s="77"/>
      <c r="B63" s="288" t="s">
        <v>157</v>
      </c>
      <c r="C63" s="288"/>
      <c r="D63" s="288"/>
      <c r="E63" s="288"/>
      <c r="F63" s="288"/>
      <c r="G63" s="288"/>
      <c r="H63" s="288"/>
      <c r="I63" s="288"/>
      <c r="J63" s="288"/>
      <c r="K63" s="288"/>
      <c r="L63" s="288"/>
      <c r="M63" s="80"/>
      <c r="O63" s="291"/>
      <c r="P63" s="291"/>
      <c r="Q63" s="68">
        <f>H12</f>
        <v>0</v>
      </c>
      <c r="R63" s="68">
        <f t="shared" si="19"/>
        <v>5E-08</v>
      </c>
      <c r="S63" s="68">
        <f t="shared" si="12"/>
        <v>5E-08</v>
      </c>
      <c r="T63" s="339">
        <f t="shared" si="13"/>
        <v>59</v>
      </c>
      <c r="U63" s="339">
        <f t="shared" si="20"/>
        <v>6</v>
      </c>
      <c r="V63" s="68">
        <f t="shared" si="14"/>
        <v>0</v>
      </c>
      <c r="X63" s="68">
        <f>-1*($L$27*(V63*0.0000353147)*(60/$G$26))/('S3'!$G$14*($G$28/12)*$L$28)</f>
        <v>0</v>
      </c>
      <c r="Y63" s="68">
        <f>-1*'S1'!G$11</f>
        <v>-2</v>
      </c>
      <c r="AA63" s="68" t="str">
        <f t="shared" si="15"/>
        <v xml:space="preserve"> </v>
      </c>
      <c r="AB63" s="68" t="str">
        <f t="shared" si="16"/>
        <v xml:space="preserve"> </v>
      </c>
      <c r="AC63" s="68" t="str">
        <f t="shared" si="17"/>
        <v xml:space="preserve"> </v>
      </c>
      <c r="AD63" s="68" t="str">
        <f t="shared" si="18"/>
        <v xml:space="preserve"> </v>
      </c>
    </row>
    <row r="64" spans="1:30" ht="15">
      <c r="A64" s="77"/>
      <c r="B64" s="439" t="str">
        <f>CONCATENATE("The catches section of the worksheet is used to record up to 60 catch can measurements from field testing."," Your test for this site used ",O64," catch cans."," The smallest volume collected was ",O66," ml and the largest volume collected was ",O65," ml.")</f>
        <v>The catches section of the worksheet is used to record up to 60 catch can measurements from field testing. Your test for this site used 4 catch cans. The smallest volume collected was 6 ml and the largest volume collected was 15 ml.</v>
      </c>
      <c r="C64" s="439"/>
      <c r="D64" s="439"/>
      <c r="E64" s="439"/>
      <c r="F64" s="439"/>
      <c r="G64" s="439"/>
      <c r="H64" s="439"/>
      <c r="I64" s="439"/>
      <c r="J64" s="439"/>
      <c r="K64" s="439"/>
      <c r="L64" s="439"/>
      <c r="M64" s="80"/>
      <c r="O64" s="68">
        <f>COUNTIF(C12:L17,"&gt;0")</f>
        <v>4</v>
      </c>
      <c r="P64" s="291"/>
      <c r="Q64" s="68">
        <f>I12</f>
        <v>0</v>
      </c>
      <c r="R64" s="68">
        <f t="shared" si="19"/>
        <v>6E-08</v>
      </c>
      <c r="S64" s="68">
        <f t="shared" si="12"/>
        <v>6E-08</v>
      </c>
      <c r="T64" s="339">
        <f t="shared" si="13"/>
        <v>58</v>
      </c>
      <c r="U64" s="339">
        <f t="shared" si="20"/>
        <v>7</v>
      </c>
      <c r="V64" s="68">
        <f t="shared" si="14"/>
        <v>0</v>
      </c>
      <c r="X64" s="68">
        <f>-1*($L$27*(V64*0.0000353147)*(60/$G$26))/('S3'!$G$14*($G$28/12)*$L$28)</f>
        <v>0</v>
      </c>
      <c r="Y64" s="68">
        <f>-1*'S1'!G$11</f>
        <v>-2</v>
      </c>
      <c r="AA64" s="68" t="str">
        <f t="shared" si="15"/>
        <v xml:space="preserve"> </v>
      </c>
      <c r="AB64" s="68" t="str">
        <f t="shared" si="16"/>
        <v xml:space="preserve"> </v>
      </c>
      <c r="AC64" s="68" t="str">
        <f t="shared" si="17"/>
        <v xml:space="preserve"> </v>
      </c>
      <c r="AD64" s="68" t="str">
        <f t="shared" si="18"/>
        <v xml:space="preserve"> </v>
      </c>
    </row>
    <row r="65" spans="1:30" ht="15">
      <c r="A65" s="77"/>
      <c r="B65" s="439"/>
      <c r="C65" s="439"/>
      <c r="D65" s="439"/>
      <c r="E65" s="439"/>
      <c r="F65" s="439"/>
      <c r="G65" s="439"/>
      <c r="H65" s="439"/>
      <c r="I65" s="439"/>
      <c r="J65" s="439"/>
      <c r="K65" s="439"/>
      <c r="L65" s="439"/>
      <c r="M65" s="80"/>
      <c r="O65" s="68">
        <f>MAX(C12:L17)</f>
        <v>15</v>
      </c>
      <c r="P65" s="291"/>
      <c r="Q65" s="68">
        <f>J12</f>
        <v>0</v>
      </c>
      <c r="R65" s="68">
        <f t="shared" si="19"/>
        <v>6.999999999999999E-08</v>
      </c>
      <c r="S65" s="68">
        <f t="shared" si="12"/>
        <v>6.999999999999999E-08</v>
      </c>
      <c r="T65" s="339">
        <f t="shared" si="13"/>
        <v>57</v>
      </c>
      <c r="U65" s="339">
        <f t="shared" si="20"/>
        <v>8</v>
      </c>
      <c r="V65" s="68">
        <f t="shared" si="14"/>
        <v>0</v>
      </c>
      <c r="X65" s="68">
        <f>-1*($L$27*(V65*0.0000353147)*(60/$G$26))/('S3'!$G$14*($G$28/12)*$L$28)</f>
        <v>0</v>
      </c>
      <c r="Y65" s="68">
        <f>-1*'S1'!G$11</f>
        <v>-2</v>
      </c>
      <c r="AA65" s="68" t="str">
        <f t="shared" si="15"/>
        <v xml:space="preserve"> </v>
      </c>
      <c r="AB65" s="68" t="str">
        <f t="shared" si="16"/>
        <v xml:space="preserve"> </v>
      </c>
      <c r="AC65" s="68" t="str">
        <f t="shared" si="17"/>
        <v xml:space="preserve"> </v>
      </c>
      <c r="AD65" s="68" t="str">
        <f t="shared" si="18"/>
        <v xml:space="preserve"> </v>
      </c>
    </row>
    <row r="66" spans="1:30" ht="15">
      <c r="A66" s="77"/>
      <c r="B66" s="439"/>
      <c r="C66" s="439"/>
      <c r="D66" s="439"/>
      <c r="E66" s="439"/>
      <c r="F66" s="439"/>
      <c r="G66" s="439"/>
      <c r="H66" s="439"/>
      <c r="I66" s="439"/>
      <c r="J66" s="439"/>
      <c r="K66" s="439"/>
      <c r="L66" s="439"/>
      <c r="M66" s="80"/>
      <c r="O66" s="68">
        <f>MIN(C12:L17)</f>
        <v>6</v>
      </c>
      <c r="P66" s="291"/>
      <c r="Q66" s="68">
        <f>K12</f>
        <v>0</v>
      </c>
      <c r="R66" s="68">
        <f t="shared" si="19"/>
        <v>7.999999999999999E-08</v>
      </c>
      <c r="S66" s="68">
        <f t="shared" si="12"/>
        <v>7.999999999999999E-08</v>
      </c>
      <c r="T66" s="339">
        <f t="shared" si="13"/>
        <v>56</v>
      </c>
      <c r="U66" s="339">
        <f t="shared" si="20"/>
        <v>9</v>
      </c>
      <c r="V66" s="68">
        <f t="shared" si="14"/>
        <v>0</v>
      </c>
      <c r="X66" s="68">
        <f>-1*($L$27*(V66*0.0000353147)*(60/$G$26))/('S3'!$G$14*($G$28/12)*$L$28)</f>
        <v>0</v>
      </c>
      <c r="Y66" s="68">
        <f>-1*'S1'!G$11</f>
        <v>-2</v>
      </c>
      <c r="AA66" s="68" t="str">
        <f t="shared" si="15"/>
        <v xml:space="preserve"> </v>
      </c>
      <c r="AB66" s="68" t="str">
        <f t="shared" si="16"/>
        <v xml:space="preserve"> </v>
      </c>
      <c r="AC66" s="68" t="str">
        <f t="shared" si="17"/>
        <v xml:space="preserve"> </v>
      </c>
      <c r="AD66" s="68" t="str">
        <f t="shared" si="18"/>
        <v xml:space="preserve"> </v>
      </c>
    </row>
    <row r="67" spans="1:30" ht="15">
      <c r="A67" s="77"/>
      <c r="B67" s="124"/>
      <c r="C67" s="378"/>
      <c r="D67" s="79"/>
      <c r="E67" s="79"/>
      <c r="F67" s="79"/>
      <c r="G67" s="79"/>
      <c r="H67" s="79"/>
      <c r="I67" s="79"/>
      <c r="J67" s="79"/>
      <c r="K67" s="79"/>
      <c r="L67" s="79"/>
      <c r="M67" s="80"/>
      <c r="P67" s="291"/>
      <c r="Q67" s="68">
        <f>L12</f>
        <v>0</v>
      </c>
      <c r="R67" s="68">
        <f t="shared" si="19"/>
        <v>8.999999999999999E-08</v>
      </c>
      <c r="S67" s="68">
        <f t="shared" si="12"/>
        <v>8.999999999999999E-08</v>
      </c>
      <c r="T67" s="339">
        <f t="shared" si="13"/>
        <v>55</v>
      </c>
      <c r="U67" s="339">
        <f t="shared" si="20"/>
        <v>10</v>
      </c>
      <c r="V67" s="68">
        <f t="shared" si="14"/>
        <v>0</v>
      </c>
      <c r="X67" s="68">
        <f>-1*($L$27*(V67*0.0000353147)*(60/$G$26))/('S3'!$G$14*($G$28/12)*$L$28)</f>
        <v>0</v>
      </c>
      <c r="Y67" s="68">
        <f>-1*'S1'!G$11</f>
        <v>-2</v>
      </c>
      <c r="AA67" s="68" t="str">
        <f t="shared" si="15"/>
        <v xml:space="preserve"> </v>
      </c>
      <c r="AB67" s="68" t="str">
        <f t="shared" si="16"/>
        <v xml:space="preserve"> </v>
      </c>
      <c r="AC67" s="68" t="str">
        <f t="shared" si="17"/>
        <v xml:space="preserve"> </v>
      </c>
      <c r="AD67" s="68" t="str">
        <f t="shared" si="18"/>
        <v xml:space="preserve"> </v>
      </c>
    </row>
    <row r="68" spans="1:30" ht="15">
      <c r="A68" s="77"/>
      <c r="B68" s="124" t="s">
        <v>158</v>
      </c>
      <c r="C68" s="378"/>
      <c r="D68" s="79"/>
      <c r="E68" s="79"/>
      <c r="F68" s="79"/>
      <c r="G68" s="79"/>
      <c r="H68" s="79"/>
      <c r="I68" s="79"/>
      <c r="J68" s="79"/>
      <c r="K68" s="79"/>
      <c r="L68" s="79"/>
      <c r="M68" s="80"/>
      <c r="P68" s="291"/>
      <c r="Q68" s="68">
        <f>C13</f>
        <v>0</v>
      </c>
      <c r="R68" s="68">
        <f t="shared" si="19"/>
        <v>9.999999999999998E-08</v>
      </c>
      <c r="S68" s="68">
        <f t="shared" si="12"/>
        <v>9.999999999999998E-08</v>
      </c>
      <c r="T68" s="339">
        <f t="shared" si="13"/>
        <v>54</v>
      </c>
      <c r="U68" s="339">
        <f t="shared" si="20"/>
        <v>11</v>
      </c>
      <c r="V68" s="68">
        <f t="shared" si="14"/>
        <v>0</v>
      </c>
      <c r="X68" s="68">
        <f>-1*($L$27*(V68*0.0000353147)*(60/$G$26))/('S3'!$G$14*($G$28/12)*$L$28)</f>
        <v>0</v>
      </c>
      <c r="Y68" s="68">
        <f>-1*'S1'!G$11</f>
        <v>-2</v>
      </c>
      <c r="AA68" s="68" t="str">
        <f t="shared" si="15"/>
        <v xml:space="preserve"> </v>
      </c>
      <c r="AB68" s="68" t="str">
        <f t="shared" si="16"/>
        <v xml:space="preserve"> </v>
      </c>
      <c r="AC68" s="68" t="str">
        <f t="shared" si="17"/>
        <v xml:space="preserve"> </v>
      </c>
      <c r="AD68" s="68" t="str">
        <f t="shared" si="18"/>
        <v xml:space="preserve"> </v>
      </c>
    </row>
    <row r="69" spans="1:30" ht="15">
      <c r="A69" s="77"/>
      <c r="B69" s="455" t="str">
        <f>CONCATENATE("The pressure section of the worksheet contains pressures recorded during the catch test."," While pressures are not directly related to the irrigation application of distribution uniformity calculations they do provide good information for system analysis that can help to identify problems and deveklop solutions."," Your test for this site included ",O69," pressure readings."," The smallest pressure reading was ",O71," psi and the largest pressure reading was ",O70," psi.")</f>
        <v>The pressure section of the worksheet contains pressures recorded during the catch test. While pressures are not directly related to the irrigation application of distribution uniformity calculations they do provide good information for system analysis that can help to identify problems and deveklop solutions. Your test for this site included 2 pressure readings. The smallest pressure reading was 8 psi and the largest pressure reading was 10 psi.</v>
      </c>
      <c r="C69" s="455"/>
      <c r="D69" s="455"/>
      <c r="E69" s="455"/>
      <c r="F69" s="455"/>
      <c r="G69" s="455"/>
      <c r="H69" s="455"/>
      <c r="I69" s="455"/>
      <c r="J69" s="455"/>
      <c r="K69" s="455"/>
      <c r="L69" s="455"/>
      <c r="M69" s="80"/>
      <c r="O69" s="68">
        <f>COUNTIF(C21:L23,"&gt;0")</f>
        <v>2</v>
      </c>
      <c r="P69" s="291"/>
      <c r="Q69" s="68">
        <f>D13</f>
        <v>0</v>
      </c>
      <c r="R69" s="68">
        <f t="shared" si="19"/>
        <v>1.0999999999999998E-07</v>
      </c>
      <c r="S69" s="68">
        <f t="shared" si="12"/>
        <v>1.0999999999999998E-07</v>
      </c>
      <c r="T69" s="339">
        <f t="shared" si="13"/>
        <v>53</v>
      </c>
      <c r="U69" s="339">
        <f t="shared" si="20"/>
        <v>12</v>
      </c>
      <c r="V69" s="68">
        <f t="shared" si="14"/>
        <v>0</v>
      </c>
      <c r="X69" s="68">
        <f>-1*($L$27*(V69*0.0000353147)*(60/$G$26))/('S3'!$G$14*($G$28/12)*$L$28)</f>
        <v>0</v>
      </c>
      <c r="Y69" s="68">
        <f>-1*'S1'!G$11</f>
        <v>-2</v>
      </c>
      <c r="AA69" s="68" t="str">
        <f t="shared" si="15"/>
        <v xml:space="preserve"> </v>
      </c>
      <c r="AB69" s="68" t="str">
        <f t="shared" si="16"/>
        <v xml:space="preserve"> </v>
      </c>
      <c r="AC69" s="68" t="str">
        <f t="shared" si="17"/>
        <v xml:space="preserve"> </v>
      </c>
      <c r="AD69" s="68" t="str">
        <f t="shared" si="18"/>
        <v xml:space="preserve"> </v>
      </c>
    </row>
    <row r="70" spans="1:30" ht="15">
      <c r="A70" s="77"/>
      <c r="B70" s="455"/>
      <c r="C70" s="455"/>
      <c r="D70" s="455"/>
      <c r="E70" s="455"/>
      <c r="F70" s="455"/>
      <c r="G70" s="455"/>
      <c r="H70" s="455"/>
      <c r="I70" s="455"/>
      <c r="J70" s="455"/>
      <c r="K70" s="455"/>
      <c r="L70" s="455"/>
      <c r="M70" s="80"/>
      <c r="O70" s="68">
        <f>MAX(C21:L23)</f>
        <v>10</v>
      </c>
      <c r="P70" s="291"/>
      <c r="Q70" s="68">
        <f>E13</f>
        <v>0</v>
      </c>
      <c r="R70" s="68">
        <f t="shared" si="19"/>
        <v>1.2E-07</v>
      </c>
      <c r="S70" s="68">
        <f t="shared" si="12"/>
        <v>1.2E-07</v>
      </c>
      <c r="T70" s="339">
        <f t="shared" si="13"/>
        <v>52</v>
      </c>
      <c r="U70" s="339">
        <f t="shared" si="20"/>
        <v>13</v>
      </c>
      <c r="V70" s="68">
        <f t="shared" si="14"/>
        <v>0</v>
      </c>
      <c r="X70" s="68">
        <f>-1*($L$27*(V70*0.0000353147)*(60/$G$26))/('S3'!$G$14*($G$28/12)*$L$28)</f>
        <v>0</v>
      </c>
      <c r="Y70" s="68">
        <f>-1*'S1'!G$11</f>
        <v>-2</v>
      </c>
      <c r="AA70" s="68" t="str">
        <f t="shared" si="15"/>
        <v xml:space="preserve"> </v>
      </c>
      <c r="AB70" s="68" t="str">
        <f t="shared" si="16"/>
        <v xml:space="preserve"> </v>
      </c>
      <c r="AC70" s="68" t="str">
        <f t="shared" si="17"/>
        <v xml:space="preserve"> </v>
      </c>
      <c r="AD70" s="68" t="str">
        <f t="shared" si="18"/>
        <v xml:space="preserve"> </v>
      </c>
    </row>
    <row r="71" spans="1:30" ht="15">
      <c r="A71" s="77"/>
      <c r="B71" s="455"/>
      <c r="C71" s="455"/>
      <c r="D71" s="455"/>
      <c r="E71" s="455"/>
      <c r="F71" s="455"/>
      <c r="G71" s="455"/>
      <c r="H71" s="455"/>
      <c r="I71" s="455"/>
      <c r="J71" s="455"/>
      <c r="K71" s="455"/>
      <c r="L71" s="455"/>
      <c r="M71" s="80"/>
      <c r="O71" s="68">
        <f>MIN(C21:L23)</f>
        <v>8</v>
      </c>
      <c r="P71" s="291"/>
      <c r="Q71" s="68">
        <f>F13</f>
        <v>0</v>
      </c>
      <c r="R71" s="68">
        <f t="shared" si="19"/>
        <v>1.3E-07</v>
      </c>
      <c r="S71" s="68">
        <f t="shared" si="12"/>
        <v>1.3E-07</v>
      </c>
      <c r="T71" s="339">
        <f t="shared" si="13"/>
        <v>51</v>
      </c>
      <c r="U71" s="339">
        <f t="shared" si="20"/>
        <v>14</v>
      </c>
      <c r="V71" s="68">
        <f t="shared" si="14"/>
        <v>0</v>
      </c>
      <c r="X71" s="68">
        <f>-1*($L$27*(V71*0.0000353147)*(60/$G$26))/('S3'!$G$14*($G$28/12)*$L$28)</f>
        <v>0</v>
      </c>
      <c r="Y71" s="68">
        <f>-1*'S1'!G$11</f>
        <v>-2</v>
      </c>
      <c r="AA71" s="68" t="str">
        <f t="shared" si="15"/>
        <v xml:space="preserve"> </v>
      </c>
      <c r="AB71" s="68" t="str">
        <f t="shared" si="16"/>
        <v xml:space="preserve"> </v>
      </c>
      <c r="AC71" s="68" t="str">
        <f t="shared" si="17"/>
        <v xml:space="preserve"> </v>
      </c>
      <c r="AD71" s="68" t="str">
        <f t="shared" si="18"/>
        <v xml:space="preserve"> </v>
      </c>
    </row>
    <row r="72" spans="1:30" ht="15">
      <c r="A72" s="77"/>
      <c r="B72" s="455"/>
      <c r="C72" s="455"/>
      <c r="D72" s="455"/>
      <c r="E72" s="455"/>
      <c r="F72" s="455"/>
      <c r="G72" s="455"/>
      <c r="H72" s="455"/>
      <c r="I72" s="455"/>
      <c r="J72" s="455"/>
      <c r="K72" s="455"/>
      <c r="L72" s="455"/>
      <c r="M72" s="80"/>
      <c r="P72" s="291"/>
      <c r="Q72" s="68">
        <f>G13</f>
        <v>0</v>
      </c>
      <c r="R72" s="68">
        <f t="shared" si="19"/>
        <v>1.4E-07</v>
      </c>
      <c r="S72" s="68">
        <f t="shared" si="12"/>
        <v>1.4E-07</v>
      </c>
      <c r="T72" s="339">
        <f t="shared" si="13"/>
        <v>50</v>
      </c>
      <c r="U72" s="339">
        <f t="shared" si="20"/>
        <v>15</v>
      </c>
      <c r="V72" s="68">
        <f t="shared" si="14"/>
        <v>0</v>
      </c>
      <c r="X72" s="68">
        <f>-1*($L$27*(V72*0.0000353147)*(60/$G$26))/('S3'!$G$14*($G$28/12)*$L$28)</f>
        <v>0</v>
      </c>
      <c r="Y72" s="68">
        <f>-1*'S1'!G$11</f>
        <v>-2</v>
      </c>
      <c r="AA72" s="68" t="str">
        <f t="shared" si="15"/>
        <v xml:space="preserve"> </v>
      </c>
      <c r="AB72" s="68" t="str">
        <f t="shared" si="16"/>
        <v xml:space="preserve"> </v>
      </c>
      <c r="AC72" s="68" t="str">
        <f t="shared" si="17"/>
        <v xml:space="preserve"> </v>
      </c>
      <c r="AD72" s="68" t="str">
        <f t="shared" si="18"/>
        <v xml:space="preserve"> </v>
      </c>
    </row>
    <row r="73" spans="1:30" ht="15">
      <c r="A73" s="77"/>
      <c r="B73" s="455"/>
      <c r="C73" s="455"/>
      <c r="D73" s="455"/>
      <c r="E73" s="455"/>
      <c r="F73" s="455"/>
      <c r="G73" s="455"/>
      <c r="H73" s="455"/>
      <c r="I73" s="455"/>
      <c r="J73" s="455"/>
      <c r="K73" s="455"/>
      <c r="L73" s="455"/>
      <c r="M73" s="80"/>
      <c r="P73" s="291"/>
      <c r="Q73" s="68">
        <f>H13</f>
        <v>0</v>
      </c>
      <c r="R73" s="68">
        <f t="shared" si="19"/>
        <v>1.5000000000000002E-07</v>
      </c>
      <c r="S73" s="68">
        <f t="shared" si="12"/>
        <v>1.5000000000000002E-07</v>
      </c>
      <c r="T73" s="339">
        <f t="shared" si="13"/>
        <v>49</v>
      </c>
      <c r="U73" s="339">
        <f t="shared" si="20"/>
        <v>16</v>
      </c>
      <c r="V73" s="68">
        <f t="shared" si="14"/>
        <v>0</v>
      </c>
      <c r="X73" s="68">
        <f>-1*($L$27*(V73*0.0000353147)*(60/$G$26))/('S3'!$G$14*($G$28/12)*$L$28)</f>
        <v>0</v>
      </c>
      <c r="Y73" s="68">
        <f>-1*'S1'!G$11</f>
        <v>-2</v>
      </c>
      <c r="AA73" s="68" t="str">
        <f t="shared" si="15"/>
        <v xml:space="preserve"> </v>
      </c>
      <c r="AB73" s="68" t="str">
        <f t="shared" si="16"/>
        <v xml:space="preserve"> </v>
      </c>
      <c r="AC73" s="68" t="str">
        <f t="shared" si="17"/>
        <v xml:space="preserve"> </v>
      </c>
      <c r="AD73" s="68" t="str">
        <f t="shared" si="18"/>
        <v xml:space="preserve"> </v>
      </c>
    </row>
    <row r="74" spans="1:30" ht="15">
      <c r="A74" s="77"/>
      <c r="C74" s="378"/>
      <c r="D74" s="79"/>
      <c r="E74" s="79"/>
      <c r="F74" s="79"/>
      <c r="G74" s="79"/>
      <c r="H74" s="79"/>
      <c r="I74" s="79"/>
      <c r="J74" s="79"/>
      <c r="K74" s="79"/>
      <c r="L74" s="79"/>
      <c r="M74" s="80"/>
      <c r="P74" s="291"/>
      <c r="Q74" s="68">
        <f>I13</f>
        <v>0</v>
      </c>
      <c r="R74" s="68">
        <f t="shared" si="19"/>
        <v>1.6000000000000003E-07</v>
      </c>
      <c r="S74" s="68">
        <f t="shared" si="12"/>
        <v>1.6000000000000003E-07</v>
      </c>
      <c r="T74" s="339">
        <f t="shared" si="13"/>
        <v>48</v>
      </c>
      <c r="U74" s="339">
        <f t="shared" si="20"/>
        <v>17</v>
      </c>
      <c r="V74" s="68">
        <f t="shared" si="14"/>
        <v>0</v>
      </c>
      <c r="X74" s="68">
        <f>-1*($L$27*(V74*0.0000353147)*(60/$G$26))/('S3'!$G$14*($G$28/12)*$L$28)</f>
        <v>0</v>
      </c>
      <c r="Y74" s="68">
        <f>-1*'S1'!G$11</f>
        <v>-2</v>
      </c>
      <c r="AA74" s="68" t="str">
        <f t="shared" si="15"/>
        <v xml:space="preserve"> </v>
      </c>
      <c r="AB74" s="68" t="str">
        <f t="shared" si="16"/>
        <v xml:space="preserve"> </v>
      </c>
      <c r="AC74" s="68" t="str">
        <f t="shared" si="17"/>
        <v xml:space="preserve"> </v>
      </c>
      <c r="AD74" s="68" t="str">
        <f t="shared" si="18"/>
        <v xml:space="preserve"> </v>
      </c>
    </row>
    <row r="75" spans="1:30" ht="15">
      <c r="A75" s="77"/>
      <c r="B75" s="124" t="s">
        <v>159</v>
      </c>
      <c r="C75" s="378"/>
      <c r="D75" s="79"/>
      <c r="E75" s="79"/>
      <c r="F75" s="79"/>
      <c r="G75" s="79"/>
      <c r="H75" s="79"/>
      <c r="I75" s="79"/>
      <c r="J75" s="79"/>
      <c r="K75" s="79"/>
      <c r="L75" s="79"/>
      <c r="M75" s="80"/>
      <c r="P75" s="291"/>
      <c r="Q75" s="68">
        <f>J13</f>
        <v>0</v>
      </c>
      <c r="R75" s="68">
        <f t="shared" si="19"/>
        <v>1.7000000000000004E-07</v>
      </c>
      <c r="S75" s="68">
        <f t="shared" si="12"/>
        <v>1.7000000000000004E-07</v>
      </c>
      <c r="T75" s="339">
        <f t="shared" si="13"/>
        <v>47</v>
      </c>
      <c r="U75" s="339">
        <f t="shared" si="20"/>
        <v>18</v>
      </c>
      <c r="V75" s="68">
        <f t="shared" si="14"/>
        <v>0</v>
      </c>
      <c r="X75" s="68">
        <f>-1*($L$27*(V75*0.0000353147)*(60/$G$26))/('S3'!$G$14*($G$28/12)*$L$28)</f>
        <v>0</v>
      </c>
      <c r="Y75" s="68">
        <f>-1*'S1'!G$11</f>
        <v>-2</v>
      </c>
      <c r="AA75" s="68" t="str">
        <f t="shared" si="15"/>
        <v xml:space="preserve"> </v>
      </c>
      <c r="AB75" s="68" t="str">
        <f t="shared" si="16"/>
        <v xml:space="preserve"> </v>
      </c>
      <c r="AC75" s="68" t="str">
        <f t="shared" si="17"/>
        <v xml:space="preserve"> </v>
      </c>
      <c r="AD75" s="68" t="str">
        <f t="shared" si="18"/>
        <v xml:space="preserve"> </v>
      </c>
    </row>
    <row r="76" spans="1:30" ht="15">
      <c r="A76" s="77"/>
      <c r="B76" s="441" t="s">
        <v>160</v>
      </c>
      <c r="C76" s="441"/>
      <c r="D76" s="441"/>
      <c r="E76" s="441"/>
      <c r="F76" s="441"/>
      <c r="G76" s="441"/>
      <c r="H76" s="441"/>
      <c r="I76" s="441"/>
      <c r="J76" s="441"/>
      <c r="K76" s="441"/>
      <c r="L76" s="441"/>
      <c r="M76" s="80"/>
      <c r="P76" s="291"/>
      <c r="Q76" s="68">
        <f>K13</f>
        <v>0</v>
      </c>
      <c r="R76" s="68">
        <f t="shared" si="19"/>
        <v>1.8000000000000005E-07</v>
      </c>
      <c r="S76" s="68">
        <f t="shared" si="12"/>
        <v>1.8000000000000005E-07</v>
      </c>
      <c r="T76" s="339">
        <f t="shared" si="13"/>
        <v>46</v>
      </c>
      <c r="U76" s="339">
        <f t="shared" si="20"/>
        <v>19</v>
      </c>
      <c r="V76" s="68">
        <f t="shared" si="14"/>
        <v>0</v>
      </c>
      <c r="X76" s="68">
        <f>-1*($L$27*(V76*0.0000353147)*(60/$G$26))/('S3'!$G$14*($G$28/12)*$L$28)</f>
        <v>0</v>
      </c>
      <c r="Y76" s="68">
        <f>-1*'S1'!G$11</f>
        <v>-2</v>
      </c>
      <c r="AA76" s="68" t="str">
        <f t="shared" si="15"/>
        <v xml:space="preserve"> </v>
      </c>
      <c r="AB76" s="68" t="str">
        <f t="shared" si="16"/>
        <v xml:space="preserve"> </v>
      </c>
      <c r="AC76" s="68" t="str">
        <f t="shared" si="17"/>
        <v xml:space="preserve"> </v>
      </c>
      <c r="AD76" s="68" t="str">
        <f t="shared" si="18"/>
        <v xml:space="preserve"> </v>
      </c>
    </row>
    <row r="77" spans="1:30" ht="15">
      <c r="A77" s="77"/>
      <c r="B77" s="441"/>
      <c r="C77" s="441"/>
      <c r="D77" s="441"/>
      <c r="E77" s="441"/>
      <c r="F77" s="441"/>
      <c r="G77" s="441"/>
      <c r="H77" s="441"/>
      <c r="I77" s="441"/>
      <c r="J77" s="441"/>
      <c r="K77" s="441"/>
      <c r="L77" s="441"/>
      <c r="M77" s="80"/>
      <c r="P77" s="291"/>
      <c r="Q77" s="68">
        <f>L13</f>
        <v>0</v>
      </c>
      <c r="R77" s="68">
        <f t="shared" si="19"/>
        <v>1.9000000000000006E-07</v>
      </c>
      <c r="S77" s="68">
        <f t="shared" si="12"/>
        <v>1.9000000000000006E-07</v>
      </c>
      <c r="T77" s="339">
        <f t="shared" si="13"/>
        <v>45</v>
      </c>
      <c r="U77" s="339">
        <f t="shared" si="20"/>
        <v>20</v>
      </c>
      <c r="V77" s="68">
        <f t="shared" si="14"/>
        <v>0</v>
      </c>
      <c r="X77" s="68">
        <f>-1*($L$27*(V77*0.0000353147)*(60/$G$26))/('S3'!$G$14*($G$28/12)*$L$28)</f>
        <v>0</v>
      </c>
      <c r="Y77" s="68">
        <f>-1*'S1'!G$11</f>
        <v>-2</v>
      </c>
      <c r="AA77" s="68" t="str">
        <f t="shared" si="15"/>
        <v xml:space="preserve"> </v>
      </c>
      <c r="AB77" s="68" t="str">
        <f t="shared" si="16"/>
        <v xml:space="preserve"> </v>
      </c>
      <c r="AC77" s="68" t="str">
        <f t="shared" si="17"/>
        <v xml:space="preserve"> </v>
      </c>
      <c r="AD77" s="68" t="str">
        <f t="shared" si="18"/>
        <v xml:space="preserve"> </v>
      </c>
    </row>
    <row r="78" spans="1:30" ht="15">
      <c r="A78" s="77"/>
      <c r="B78" s="124"/>
      <c r="C78" s="378"/>
      <c r="D78" s="79"/>
      <c r="E78" s="79"/>
      <c r="F78" s="79"/>
      <c r="G78" s="79"/>
      <c r="H78" s="79"/>
      <c r="I78" s="79"/>
      <c r="J78" s="79"/>
      <c r="K78" s="79"/>
      <c r="L78" s="79"/>
      <c r="M78" s="80"/>
      <c r="P78" s="291"/>
      <c r="Q78" s="68">
        <f>C14</f>
        <v>0</v>
      </c>
      <c r="R78" s="68">
        <f t="shared" si="19"/>
        <v>2.0000000000000007E-07</v>
      </c>
      <c r="S78" s="68">
        <f t="shared" si="12"/>
        <v>2.0000000000000007E-07</v>
      </c>
      <c r="T78" s="339">
        <f t="shared" si="13"/>
        <v>44</v>
      </c>
      <c r="U78" s="339">
        <f t="shared" si="20"/>
        <v>21</v>
      </c>
      <c r="V78" s="68">
        <f t="shared" si="14"/>
        <v>0</v>
      </c>
      <c r="X78" s="68">
        <f>-1*($L$27*(V78*0.0000353147)*(60/$G$26))/('S3'!$G$14*($G$28/12)*$L$28)</f>
        <v>0</v>
      </c>
      <c r="Y78" s="68">
        <f>-1*'S1'!G$11</f>
        <v>-2</v>
      </c>
      <c r="AA78" s="68" t="str">
        <f t="shared" si="15"/>
        <v xml:space="preserve"> </v>
      </c>
      <c r="AB78" s="68" t="str">
        <f t="shared" si="16"/>
        <v xml:space="preserve"> </v>
      </c>
      <c r="AC78" s="68" t="str">
        <f t="shared" si="17"/>
        <v xml:space="preserve"> </v>
      </c>
      <c r="AD78" s="68" t="str">
        <f t="shared" si="18"/>
        <v xml:space="preserve"> </v>
      </c>
    </row>
    <row r="79" spans="1:30" ht="15">
      <c r="A79" s="77"/>
      <c r="B79" s="124" t="s">
        <v>166</v>
      </c>
      <c r="C79" s="378"/>
      <c r="D79" s="79"/>
      <c r="E79" s="79"/>
      <c r="F79" s="79"/>
      <c r="G79" s="79"/>
      <c r="H79" s="79"/>
      <c r="I79" s="79"/>
      <c r="J79" s="79"/>
      <c r="K79" s="79"/>
      <c r="L79" s="79"/>
      <c r="M79" s="80"/>
      <c r="P79" s="291"/>
      <c r="Q79" s="68">
        <f>D14</f>
        <v>0</v>
      </c>
      <c r="R79" s="68">
        <f t="shared" si="19"/>
        <v>2.1000000000000008E-07</v>
      </c>
      <c r="S79" s="68">
        <f t="shared" si="12"/>
        <v>2.1000000000000008E-07</v>
      </c>
      <c r="T79" s="339">
        <f t="shared" si="13"/>
        <v>43</v>
      </c>
      <c r="U79" s="339">
        <f t="shared" si="20"/>
        <v>22</v>
      </c>
      <c r="V79" s="68">
        <f t="shared" si="14"/>
        <v>0</v>
      </c>
      <c r="X79" s="68">
        <f>-1*($L$27*(V79*0.0000353147)*(60/$G$26))/('S3'!$G$14*($G$28/12)*$L$28)</f>
        <v>0</v>
      </c>
      <c r="Y79" s="68">
        <f>-1*'S1'!G$11</f>
        <v>-2</v>
      </c>
      <c r="AA79" s="68" t="str">
        <f t="shared" si="15"/>
        <v xml:space="preserve"> </v>
      </c>
      <c r="AB79" s="68" t="str">
        <f t="shared" si="16"/>
        <v xml:space="preserve"> </v>
      </c>
      <c r="AC79" s="68" t="str">
        <f t="shared" si="17"/>
        <v xml:space="preserve"> </v>
      </c>
      <c r="AD79" s="68" t="str">
        <f t="shared" si="18"/>
        <v xml:space="preserve"> </v>
      </c>
    </row>
    <row r="80" spans="1:30" ht="15">
      <c r="A80" s="77"/>
      <c r="B80" s="441" t="s">
        <v>167</v>
      </c>
      <c r="C80" s="441"/>
      <c r="D80" s="441"/>
      <c r="E80" s="441"/>
      <c r="F80" s="441"/>
      <c r="G80" s="441"/>
      <c r="H80" s="441"/>
      <c r="I80" s="441"/>
      <c r="J80" s="441"/>
      <c r="K80" s="441"/>
      <c r="L80" s="441"/>
      <c r="M80" s="80"/>
      <c r="P80" s="291"/>
      <c r="Q80" s="68">
        <f>E14</f>
        <v>0</v>
      </c>
      <c r="R80" s="68">
        <f t="shared" si="19"/>
        <v>2.200000000000001E-07</v>
      </c>
      <c r="S80" s="68">
        <f t="shared" si="12"/>
        <v>2.200000000000001E-07</v>
      </c>
      <c r="T80" s="339">
        <f t="shared" si="13"/>
        <v>42</v>
      </c>
      <c r="U80" s="339">
        <f t="shared" si="20"/>
        <v>23</v>
      </c>
      <c r="V80" s="68">
        <f t="shared" si="14"/>
        <v>0</v>
      </c>
      <c r="X80" s="68">
        <f>-1*($L$27*(V80*0.0000353147)*(60/$G$26))/('S3'!$G$14*($G$28/12)*$L$28)</f>
        <v>0</v>
      </c>
      <c r="Y80" s="68">
        <f>-1*'S1'!G$11</f>
        <v>-2</v>
      </c>
      <c r="AA80" s="68" t="str">
        <f t="shared" si="15"/>
        <v xml:space="preserve"> </v>
      </c>
      <c r="AB80" s="68" t="str">
        <f t="shared" si="16"/>
        <v xml:space="preserve"> </v>
      </c>
      <c r="AC80" s="68" t="str">
        <f t="shared" si="17"/>
        <v xml:space="preserve"> </v>
      </c>
      <c r="AD80" s="68" t="str">
        <f t="shared" si="18"/>
        <v xml:space="preserve"> </v>
      </c>
    </row>
    <row r="81" spans="1:30" ht="15">
      <c r="A81" s="77"/>
      <c r="B81" s="441"/>
      <c r="C81" s="441"/>
      <c r="D81" s="441"/>
      <c r="E81" s="441"/>
      <c r="F81" s="441"/>
      <c r="G81" s="441"/>
      <c r="H81" s="441"/>
      <c r="I81" s="441"/>
      <c r="J81" s="441"/>
      <c r="K81" s="441"/>
      <c r="L81" s="441"/>
      <c r="M81" s="80"/>
      <c r="P81" s="291"/>
      <c r="Q81" s="68">
        <f>F14</f>
        <v>0</v>
      </c>
      <c r="R81" s="68">
        <f t="shared" si="19"/>
        <v>2.300000000000001E-07</v>
      </c>
      <c r="S81" s="68">
        <f t="shared" si="12"/>
        <v>2.300000000000001E-07</v>
      </c>
      <c r="T81" s="339">
        <f t="shared" si="13"/>
        <v>41</v>
      </c>
      <c r="U81" s="339">
        <f t="shared" si="20"/>
        <v>24</v>
      </c>
      <c r="V81" s="68">
        <f t="shared" si="14"/>
        <v>0</v>
      </c>
      <c r="X81" s="68">
        <f>-1*($L$27*(V81*0.0000353147)*(60/$G$26))/('S3'!$G$14*($G$28/12)*$L$28)</f>
        <v>0</v>
      </c>
      <c r="Y81" s="68">
        <f>-1*'S1'!G$11</f>
        <v>-2</v>
      </c>
      <c r="AA81" s="68" t="str">
        <f t="shared" si="15"/>
        <v xml:space="preserve"> </v>
      </c>
      <c r="AB81" s="68" t="str">
        <f t="shared" si="16"/>
        <v xml:space="preserve"> </v>
      </c>
      <c r="AC81" s="68" t="str">
        <f t="shared" si="17"/>
        <v xml:space="preserve"> </v>
      </c>
      <c r="AD81" s="68" t="str">
        <f t="shared" si="18"/>
        <v xml:space="preserve"> </v>
      </c>
    </row>
    <row r="82" spans="1:30" ht="15">
      <c r="A82" s="77"/>
      <c r="B82" s="441"/>
      <c r="C82" s="441"/>
      <c r="D82" s="441"/>
      <c r="E82" s="441"/>
      <c r="F82" s="441"/>
      <c r="G82" s="441"/>
      <c r="H82" s="441"/>
      <c r="I82" s="441"/>
      <c r="J82" s="441"/>
      <c r="K82" s="441"/>
      <c r="L82" s="441"/>
      <c r="M82" s="80"/>
      <c r="P82" s="291"/>
      <c r="Q82" s="68">
        <f>G14</f>
        <v>0</v>
      </c>
      <c r="R82" s="68">
        <f t="shared" si="19"/>
        <v>2.400000000000001E-07</v>
      </c>
      <c r="S82" s="68">
        <f t="shared" si="12"/>
        <v>2.400000000000001E-07</v>
      </c>
      <c r="T82" s="339">
        <f t="shared" si="13"/>
        <v>40</v>
      </c>
      <c r="U82" s="339">
        <f t="shared" si="20"/>
        <v>25</v>
      </c>
      <c r="V82" s="68">
        <f t="shared" si="14"/>
        <v>0</v>
      </c>
      <c r="X82" s="68">
        <f>-1*($L$27*(V82*0.0000353147)*(60/$G$26))/('S3'!$G$14*($G$28/12)*$L$28)</f>
        <v>0</v>
      </c>
      <c r="Y82" s="68">
        <f>-1*'S1'!G$11</f>
        <v>-2</v>
      </c>
      <c r="AA82" s="68" t="str">
        <f t="shared" si="15"/>
        <v xml:space="preserve"> </v>
      </c>
      <c r="AB82" s="68" t="str">
        <f t="shared" si="16"/>
        <v xml:space="preserve"> </v>
      </c>
      <c r="AC82" s="68" t="str">
        <f t="shared" si="17"/>
        <v xml:space="preserve"> </v>
      </c>
      <c r="AD82" s="68" t="str">
        <f t="shared" si="18"/>
        <v xml:space="preserve"> </v>
      </c>
    </row>
    <row r="83" spans="1:30" ht="15">
      <c r="A83" s="77"/>
      <c r="B83" s="441"/>
      <c r="C83" s="441"/>
      <c r="D83" s="441"/>
      <c r="E83" s="441"/>
      <c r="F83" s="441"/>
      <c r="G83" s="441"/>
      <c r="H83" s="441"/>
      <c r="I83" s="441"/>
      <c r="J83" s="441"/>
      <c r="K83" s="441"/>
      <c r="L83" s="441"/>
      <c r="M83" s="80"/>
      <c r="P83" s="291"/>
      <c r="Q83" s="68">
        <f>H14</f>
        <v>0</v>
      </c>
      <c r="R83" s="68">
        <f t="shared" si="19"/>
        <v>2.500000000000001E-07</v>
      </c>
      <c r="S83" s="68">
        <f t="shared" si="12"/>
        <v>2.500000000000001E-07</v>
      </c>
      <c r="T83" s="339">
        <f t="shared" si="13"/>
        <v>39</v>
      </c>
      <c r="U83" s="339">
        <f t="shared" si="20"/>
        <v>26</v>
      </c>
      <c r="V83" s="68">
        <f t="shared" si="14"/>
        <v>0</v>
      </c>
      <c r="X83" s="68">
        <f>-1*($L$27*(V83*0.0000353147)*(60/$G$26))/('S3'!$G$14*($G$28/12)*$L$28)</f>
        <v>0</v>
      </c>
      <c r="Y83" s="68">
        <f>-1*'S1'!G$11</f>
        <v>-2</v>
      </c>
      <c r="AA83" s="68" t="str">
        <f t="shared" si="15"/>
        <v xml:space="preserve"> </v>
      </c>
      <c r="AB83" s="68" t="str">
        <f t="shared" si="16"/>
        <v xml:space="preserve"> </v>
      </c>
      <c r="AC83" s="68" t="str">
        <f t="shared" si="17"/>
        <v xml:space="preserve"> </v>
      </c>
      <c r="AD83" s="68" t="str">
        <f t="shared" si="18"/>
        <v xml:space="preserve"> </v>
      </c>
    </row>
    <row r="84" spans="1:30" ht="15">
      <c r="A84" s="77"/>
      <c r="B84" s="441"/>
      <c r="C84" s="441"/>
      <c r="D84" s="441"/>
      <c r="E84" s="441"/>
      <c r="F84" s="441"/>
      <c r="G84" s="441"/>
      <c r="H84" s="441"/>
      <c r="I84" s="441"/>
      <c r="J84" s="441"/>
      <c r="K84" s="441"/>
      <c r="L84" s="441"/>
      <c r="M84" s="80"/>
      <c r="P84" s="291"/>
      <c r="Q84" s="68">
        <f>I14</f>
        <v>0</v>
      </c>
      <c r="R84" s="68">
        <f t="shared" si="19"/>
        <v>2.600000000000001E-07</v>
      </c>
      <c r="S84" s="68">
        <f t="shared" si="12"/>
        <v>2.600000000000001E-07</v>
      </c>
      <c r="T84" s="339">
        <f t="shared" si="13"/>
        <v>38</v>
      </c>
      <c r="U84" s="339">
        <f t="shared" si="20"/>
        <v>27</v>
      </c>
      <c r="V84" s="68">
        <f t="shared" si="14"/>
        <v>0</v>
      </c>
      <c r="X84" s="68">
        <f>-1*($L$27*(V84*0.0000353147)*(60/$G$26))/('S3'!$G$14*($G$28/12)*$L$28)</f>
        <v>0</v>
      </c>
      <c r="Y84" s="68">
        <f>-1*'S1'!G$11</f>
        <v>-2</v>
      </c>
      <c r="AA84" s="68" t="str">
        <f t="shared" si="15"/>
        <v xml:space="preserve"> </v>
      </c>
      <c r="AB84" s="68" t="str">
        <f t="shared" si="16"/>
        <v xml:space="preserve"> </v>
      </c>
      <c r="AC84" s="68" t="str">
        <f t="shared" si="17"/>
        <v xml:space="preserve"> </v>
      </c>
      <c r="AD84" s="68" t="str">
        <f t="shared" si="18"/>
        <v xml:space="preserve"> </v>
      </c>
    </row>
    <row r="85" spans="1:30" ht="15">
      <c r="A85" s="77"/>
      <c r="B85" s="441"/>
      <c r="C85" s="441"/>
      <c r="D85" s="441"/>
      <c r="E85" s="441"/>
      <c r="F85" s="441"/>
      <c r="G85" s="441"/>
      <c r="H85" s="441"/>
      <c r="I85" s="441"/>
      <c r="J85" s="441"/>
      <c r="K85" s="441"/>
      <c r="L85" s="441"/>
      <c r="M85" s="80"/>
      <c r="P85" s="291"/>
      <c r="Q85" s="68">
        <f>J14</f>
        <v>0</v>
      </c>
      <c r="R85" s="68">
        <f t="shared" si="19"/>
        <v>2.700000000000001E-07</v>
      </c>
      <c r="S85" s="68">
        <f t="shared" si="12"/>
        <v>2.700000000000001E-07</v>
      </c>
      <c r="T85" s="339">
        <f t="shared" si="13"/>
        <v>37</v>
      </c>
      <c r="U85" s="339">
        <f t="shared" si="20"/>
        <v>28</v>
      </c>
      <c r="V85" s="68">
        <f t="shared" si="14"/>
        <v>0</v>
      </c>
      <c r="X85" s="68">
        <f>-1*($L$27*(V85*0.0000353147)*(60/$G$26))/('S3'!$G$14*($G$28/12)*$L$28)</f>
        <v>0</v>
      </c>
      <c r="Y85" s="68">
        <f>-1*'S1'!G$11</f>
        <v>-2</v>
      </c>
      <c r="AA85" s="68" t="str">
        <f t="shared" si="15"/>
        <v xml:space="preserve"> </v>
      </c>
      <c r="AB85" s="68" t="str">
        <f t="shared" si="16"/>
        <v xml:space="preserve"> </v>
      </c>
      <c r="AC85" s="68" t="str">
        <f t="shared" si="17"/>
        <v xml:space="preserve"> </v>
      </c>
      <c r="AD85" s="68" t="str">
        <f t="shared" si="18"/>
        <v xml:space="preserve"> </v>
      </c>
    </row>
    <row r="86" spans="1:30" ht="15">
      <c r="A86" s="77"/>
      <c r="B86" s="441"/>
      <c r="C86" s="441"/>
      <c r="D86" s="441"/>
      <c r="E86" s="441"/>
      <c r="F86" s="441"/>
      <c r="G86" s="441"/>
      <c r="H86" s="441"/>
      <c r="I86" s="441"/>
      <c r="J86" s="441"/>
      <c r="K86" s="441"/>
      <c r="L86" s="441"/>
      <c r="M86" s="80"/>
      <c r="P86" s="291"/>
      <c r="Q86" s="68">
        <f>K14</f>
        <v>0</v>
      </c>
      <c r="R86" s="68">
        <f t="shared" si="19"/>
        <v>2.800000000000001E-07</v>
      </c>
      <c r="S86" s="68">
        <f t="shared" si="12"/>
        <v>2.800000000000001E-07</v>
      </c>
      <c r="T86" s="339">
        <f t="shared" si="13"/>
        <v>36</v>
      </c>
      <c r="U86" s="339">
        <f t="shared" si="20"/>
        <v>29</v>
      </c>
      <c r="V86" s="68">
        <f t="shared" si="14"/>
        <v>0</v>
      </c>
      <c r="X86" s="68">
        <f>-1*($L$27*(V86*0.0000353147)*(60/$G$26))/('S3'!$G$14*($G$28/12)*$L$28)</f>
        <v>0</v>
      </c>
      <c r="Y86" s="68">
        <f>-1*'S1'!G$11</f>
        <v>-2</v>
      </c>
      <c r="AA86" s="68" t="str">
        <f t="shared" si="15"/>
        <v xml:space="preserve"> </v>
      </c>
      <c r="AB86" s="68" t="str">
        <f t="shared" si="16"/>
        <v xml:space="preserve"> </v>
      </c>
      <c r="AC86" s="68" t="str">
        <f t="shared" si="17"/>
        <v xml:space="preserve"> </v>
      </c>
      <c r="AD86" s="68" t="str">
        <f t="shared" si="18"/>
        <v xml:space="preserve"> </v>
      </c>
    </row>
    <row r="87" spans="1:30" ht="15">
      <c r="A87" s="77"/>
      <c r="B87" s="441"/>
      <c r="C87" s="441"/>
      <c r="D87" s="441"/>
      <c r="E87" s="441"/>
      <c r="F87" s="441"/>
      <c r="G87" s="441"/>
      <c r="H87" s="441"/>
      <c r="I87" s="441"/>
      <c r="J87" s="441"/>
      <c r="K87" s="441"/>
      <c r="L87" s="441"/>
      <c r="M87" s="80"/>
      <c r="P87" s="291"/>
      <c r="Q87" s="68">
        <f>L14</f>
        <v>0</v>
      </c>
      <c r="R87" s="68">
        <f t="shared" si="19"/>
        <v>2.9000000000000014E-07</v>
      </c>
      <c r="S87" s="68">
        <f t="shared" si="12"/>
        <v>2.9000000000000014E-07</v>
      </c>
      <c r="T87" s="339">
        <f t="shared" si="13"/>
        <v>35</v>
      </c>
      <c r="U87" s="339">
        <f t="shared" si="20"/>
        <v>30</v>
      </c>
      <c r="V87" s="68">
        <f t="shared" si="14"/>
        <v>0</v>
      </c>
      <c r="X87" s="68">
        <f>-1*($L$27*(V87*0.0000353147)*(60/$G$26))/('S3'!$G$14*($G$28/12)*$L$28)</f>
        <v>0</v>
      </c>
      <c r="Y87" s="68">
        <f>-1*'S1'!G$11</f>
        <v>-2</v>
      </c>
      <c r="AA87" s="68" t="str">
        <f t="shared" si="15"/>
        <v xml:space="preserve"> </v>
      </c>
      <c r="AB87" s="68" t="str">
        <f t="shared" si="16"/>
        <v xml:space="preserve"> </v>
      </c>
      <c r="AC87" s="68" t="str">
        <f t="shared" si="17"/>
        <v xml:space="preserve"> </v>
      </c>
      <c r="AD87" s="68" t="str">
        <f t="shared" si="18"/>
        <v xml:space="preserve"> </v>
      </c>
    </row>
    <row r="88" spans="1:30" ht="15">
      <c r="A88" s="77"/>
      <c r="B88" s="441"/>
      <c r="C88" s="441"/>
      <c r="D88" s="441"/>
      <c r="E88" s="441"/>
      <c r="F88" s="441"/>
      <c r="G88" s="441"/>
      <c r="H88" s="441"/>
      <c r="I88" s="441"/>
      <c r="J88" s="441"/>
      <c r="K88" s="441"/>
      <c r="L88" s="441"/>
      <c r="M88" s="80"/>
      <c r="P88" s="291"/>
      <c r="Q88" s="68">
        <f>C15</f>
        <v>0</v>
      </c>
      <c r="R88" s="68">
        <f t="shared" si="19"/>
        <v>3.0000000000000015E-07</v>
      </c>
      <c r="S88" s="68">
        <f t="shared" si="12"/>
        <v>3.0000000000000015E-07</v>
      </c>
      <c r="T88" s="339">
        <f t="shared" si="13"/>
        <v>34</v>
      </c>
      <c r="U88" s="339">
        <f t="shared" si="20"/>
        <v>31</v>
      </c>
      <c r="V88" s="68">
        <f t="shared" si="14"/>
        <v>0</v>
      </c>
      <c r="X88" s="68">
        <f>-1*($L$27*(V88*0.0000353147)*(60/$G$26))/('S3'!$G$14*($G$28/12)*$L$28)</f>
        <v>0</v>
      </c>
      <c r="Y88" s="68">
        <f>-1*'S1'!G$11</f>
        <v>-2</v>
      </c>
      <c r="AA88" s="68" t="str">
        <f t="shared" si="15"/>
        <v xml:space="preserve"> </v>
      </c>
      <c r="AB88" s="68" t="str">
        <f t="shared" si="16"/>
        <v xml:space="preserve"> </v>
      </c>
      <c r="AC88" s="68" t="str">
        <f t="shared" si="17"/>
        <v xml:space="preserve"> </v>
      </c>
      <c r="AD88" s="68" t="str">
        <f t="shared" si="18"/>
        <v xml:space="preserve"> </v>
      </c>
    </row>
    <row r="89" spans="1:30" ht="15">
      <c r="A89" s="77"/>
      <c r="B89" s="441"/>
      <c r="C89" s="441"/>
      <c r="D89" s="441"/>
      <c r="E89" s="441"/>
      <c r="F89" s="441"/>
      <c r="G89" s="441"/>
      <c r="H89" s="441"/>
      <c r="I89" s="441"/>
      <c r="J89" s="441"/>
      <c r="K89" s="441"/>
      <c r="L89" s="441"/>
      <c r="M89" s="80"/>
      <c r="P89" s="291"/>
      <c r="Q89" s="68">
        <f>D15</f>
        <v>0</v>
      </c>
      <c r="R89" s="68">
        <f t="shared" si="19"/>
        <v>3.1000000000000016E-07</v>
      </c>
      <c r="S89" s="68">
        <f t="shared" si="12"/>
        <v>3.1000000000000016E-07</v>
      </c>
      <c r="T89" s="339">
        <f t="shared" si="13"/>
        <v>33</v>
      </c>
      <c r="U89" s="339">
        <f t="shared" si="20"/>
        <v>32</v>
      </c>
      <c r="V89" s="68">
        <f t="shared" si="14"/>
        <v>0</v>
      </c>
      <c r="X89" s="68">
        <f>-1*($L$27*(V89*0.0000353147)*(60/$G$26))/('S3'!$G$14*($G$28/12)*$L$28)</f>
        <v>0</v>
      </c>
      <c r="Y89" s="68">
        <f>-1*'S1'!G$11</f>
        <v>-2</v>
      </c>
      <c r="AA89" s="68" t="str">
        <f t="shared" si="15"/>
        <v xml:space="preserve"> </v>
      </c>
      <c r="AB89" s="68" t="str">
        <f t="shared" si="16"/>
        <v xml:space="preserve"> </v>
      </c>
      <c r="AC89" s="68" t="str">
        <f t="shared" si="17"/>
        <v xml:space="preserve"> </v>
      </c>
      <c r="AD89" s="68" t="str">
        <f t="shared" si="18"/>
        <v xml:space="preserve"> </v>
      </c>
    </row>
    <row r="90" spans="1:30" ht="15">
      <c r="A90" s="77"/>
      <c r="B90" s="441"/>
      <c r="C90" s="441"/>
      <c r="D90" s="441"/>
      <c r="E90" s="441"/>
      <c r="F90" s="441"/>
      <c r="G90" s="441"/>
      <c r="H90" s="441"/>
      <c r="I90" s="441"/>
      <c r="J90" s="441"/>
      <c r="K90" s="441"/>
      <c r="L90" s="441"/>
      <c r="M90" s="80"/>
      <c r="P90" s="291"/>
      <c r="Q90" s="68">
        <f>E15</f>
        <v>0</v>
      </c>
      <c r="R90" s="68">
        <f t="shared" si="19"/>
        <v>3.2000000000000017E-07</v>
      </c>
      <c r="S90" s="68">
        <f t="shared" si="12"/>
        <v>3.2000000000000017E-07</v>
      </c>
      <c r="T90" s="339">
        <f t="shared" si="13"/>
        <v>32</v>
      </c>
      <c r="U90" s="339">
        <f t="shared" si="20"/>
        <v>33</v>
      </c>
      <c r="V90" s="68">
        <f t="shared" si="14"/>
        <v>0</v>
      </c>
      <c r="X90" s="68">
        <f>-1*($L$27*(V90*0.0000353147)*(60/$G$26))/('S3'!$G$14*($G$28/12)*$L$28)</f>
        <v>0</v>
      </c>
      <c r="Y90" s="68">
        <f>-1*'S1'!G$11</f>
        <v>-2</v>
      </c>
      <c r="AA90" s="68" t="str">
        <f t="shared" si="15"/>
        <v xml:space="preserve"> </v>
      </c>
      <c r="AB90" s="68" t="str">
        <f t="shared" si="16"/>
        <v xml:space="preserve"> </v>
      </c>
      <c r="AC90" s="68" t="str">
        <f t="shared" si="17"/>
        <v xml:space="preserve"> </v>
      </c>
      <c r="AD90" s="68" t="str">
        <f t="shared" si="18"/>
        <v xml:space="preserve"> </v>
      </c>
    </row>
    <row r="91" spans="1:30" ht="15">
      <c r="A91" s="77"/>
      <c r="B91" s="441"/>
      <c r="C91" s="441"/>
      <c r="D91" s="441"/>
      <c r="E91" s="441"/>
      <c r="F91" s="441"/>
      <c r="G91" s="441"/>
      <c r="H91" s="441"/>
      <c r="I91" s="441"/>
      <c r="J91" s="441"/>
      <c r="K91" s="441"/>
      <c r="L91" s="441"/>
      <c r="M91" s="80"/>
      <c r="P91" s="291"/>
      <c r="Q91" s="68">
        <f>F15</f>
        <v>0</v>
      </c>
      <c r="R91" s="68">
        <f t="shared" si="19"/>
        <v>3.300000000000002E-07</v>
      </c>
      <c r="S91" s="68">
        <f t="shared" si="12"/>
        <v>3.300000000000002E-07</v>
      </c>
      <c r="T91" s="339">
        <f t="shared" si="13"/>
        <v>31</v>
      </c>
      <c r="U91" s="339">
        <f t="shared" si="20"/>
        <v>34</v>
      </c>
      <c r="V91" s="68">
        <f t="shared" si="14"/>
        <v>0</v>
      </c>
      <c r="X91" s="68">
        <f>-1*($L$27*(V91*0.0000353147)*(60/$G$26))/('S3'!$G$14*($G$28/12)*$L$28)</f>
        <v>0</v>
      </c>
      <c r="Y91" s="68">
        <f>-1*'S1'!G$11</f>
        <v>-2</v>
      </c>
      <c r="AA91" s="68" t="str">
        <f t="shared" si="15"/>
        <v xml:space="preserve"> </v>
      </c>
      <c r="AB91" s="68" t="str">
        <f t="shared" si="16"/>
        <v xml:space="preserve"> </v>
      </c>
      <c r="AC91" s="68" t="str">
        <f t="shared" si="17"/>
        <v xml:space="preserve"> </v>
      </c>
      <c r="AD91" s="68" t="str">
        <f t="shared" si="18"/>
        <v xml:space="preserve"> </v>
      </c>
    </row>
    <row r="92" spans="1:30" ht="15">
      <c r="A92" s="77"/>
      <c r="B92" s="397"/>
      <c r="C92" s="397"/>
      <c r="D92" s="397"/>
      <c r="E92" s="397"/>
      <c r="F92" s="397"/>
      <c r="G92" s="397"/>
      <c r="H92" s="397"/>
      <c r="I92" s="397"/>
      <c r="J92" s="397"/>
      <c r="K92" s="397"/>
      <c r="L92" s="397"/>
      <c r="M92" s="80"/>
      <c r="P92" s="291"/>
      <c r="Q92" s="68">
        <f>G15</f>
        <v>0</v>
      </c>
      <c r="R92" s="68">
        <f t="shared" si="19"/>
        <v>3.400000000000002E-07</v>
      </c>
      <c r="S92" s="68">
        <f t="shared" si="12"/>
        <v>3.400000000000002E-07</v>
      </c>
      <c r="T92" s="339">
        <f t="shared" si="13"/>
        <v>30</v>
      </c>
      <c r="U92" s="339">
        <f t="shared" si="20"/>
        <v>35</v>
      </c>
      <c r="V92" s="68">
        <f t="shared" si="14"/>
        <v>0</v>
      </c>
      <c r="X92" s="68">
        <f>-1*($L$27*(V92*0.0000353147)*(60/$G$26))/('S3'!$G$14*($G$28/12)*$L$28)</f>
        <v>0</v>
      </c>
      <c r="Y92" s="68">
        <f>-1*'S1'!G$11</f>
        <v>-2</v>
      </c>
      <c r="AA92" s="68" t="str">
        <f t="shared" si="15"/>
        <v xml:space="preserve"> </v>
      </c>
      <c r="AB92" s="68" t="str">
        <f t="shared" si="16"/>
        <v xml:space="preserve"> </v>
      </c>
      <c r="AC92" s="68" t="str">
        <f t="shared" si="17"/>
        <v xml:space="preserve"> </v>
      </c>
      <c r="AD92" s="68" t="str">
        <f t="shared" si="18"/>
        <v xml:space="preserve"> </v>
      </c>
    </row>
    <row r="93" spans="1:30" ht="15">
      <c r="A93" s="77"/>
      <c r="B93" s="397" t="s">
        <v>86</v>
      </c>
      <c r="C93" s="397"/>
      <c r="D93" s="397"/>
      <c r="E93" s="397"/>
      <c r="F93" s="397"/>
      <c r="G93" s="397"/>
      <c r="H93" s="397"/>
      <c r="I93" s="397"/>
      <c r="J93" s="397"/>
      <c r="K93" s="397"/>
      <c r="L93" s="397"/>
      <c r="M93" s="80"/>
      <c r="P93" s="291"/>
      <c r="Q93" s="68">
        <f>H15</f>
        <v>0</v>
      </c>
      <c r="R93" s="68">
        <f t="shared" si="19"/>
        <v>3.500000000000002E-07</v>
      </c>
      <c r="S93" s="68">
        <f t="shared" si="12"/>
        <v>3.500000000000002E-07</v>
      </c>
      <c r="T93" s="339">
        <f t="shared" si="13"/>
        <v>29</v>
      </c>
      <c r="U93" s="339">
        <f t="shared" si="20"/>
        <v>36</v>
      </c>
      <c r="V93" s="68">
        <f t="shared" si="14"/>
        <v>0</v>
      </c>
      <c r="X93" s="68">
        <f>-1*($L$27*(V93*0.0000353147)*(60/$G$26))/('S3'!$G$14*($G$28/12)*$L$28)</f>
        <v>0</v>
      </c>
      <c r="Y93" s="68">
        <f>-1*'S1'!G$11</f>
        <v>-2</v>
      </c>
      <c r="AA93" s="68" t="str">
        <f t="shared" si="15"/>
        <v xml:space="preserve"> </v>
      </c>
      <c r="AB93" s="68" t="str">
        <f t="shared" si="16"/>
        <v xml:space="preserve"> </v>
      </c>
      <c r="AC93" s="68" t="str">
        <f t="shared" si="17"/>
        <v xml:space="preserve"> </v>
      </c>
      <c r="AD93" s="68" t="str">
        <f t="shared" si="18"/>
        <v xml:space="preserve"> </v>
      </c>
    </row>
    <row r="94" spans="1:30" ht="15" customHeight="1">
      <c r="A94" s="77"/>
      <c r="B94" s="441" t="str">
        <f>CONCATENATE("Distribution uniformity is a single percentage that is used to evaluate the efficency of an irrigation system."," It is found by dividing the average of the lowest quarter of catch volumes by the average of all catch volumes."," The distribution uniformity value allows for uniform comparison between all set efficencies."," In assition, it can be used to estimate scheduling requirements by adjusting irrigation duration to meet the requirements of the areas with lower irrigation aaplicatio rates."," The DU for this set was calculated at ",I28,"%. Industry standard for turf sprinkler irrigastion systemes is 75%.")</f>
        <v>Distribution uniformity is a single percentage that is used to evaluate the efficency of an irrigation system. It is found by dividing the average of the lowest quarter of catch volumes by the average of all catch volumes. The distribution uniformity value allows for uniform comparison between all set efficencies. In assition, it can be used to estimate scheduling requirements by adjusting irrigation duration to meet the requirements of the areas with lower irrigation aaplicatio rates. The DU for this set was calculated at Bed Width (ft)%. Industry standard for turf sprinkler irrigastion systemes is 75%.</v>
      </c>
      <c r="C94" s="441"/>
      <c r="D94" s="441"/>
      <c r="E94" s="441"/>
      <c r="F94" s="441"/>
      <c r="G94" s="441"/>
      <c r="H94" s="441"/>
      <c r="I94" s="441"/>
      <c r="J94" s="441"/>
      <c r="K94" s="441"/>
      <c r="L94" s="441"/>
      <c r="M94" s="80"/>
      <c r="P94" s="291"/>
      <c r="Q94" s="68">
        <f>I15</f>
        <v>0</v>
      </c>
      <c r="R94" s="68">
        <f t="shared" si="19"/>
        <v>3.600000000000002E-07</v>
      </c>
      <c r="S94" s="68">
        <f t="shared" si="12"/>
        <v>3.600000000000002E-07</v>
      </c>
      <c r="T94" s="339">
        <f t="shared" si="13"/>
        <v>28</v>
      </c>
      <c r="U94" s="339">
        <f t="shared" si="20"/>
        <v>37</v>
      </c>
      <c r="V94" s="68">
        <f t="shared" si="14"/>
        <v>0</v>
      </c>
      <c r="X94" s="68">
        <f>-1*($L$27*(V94*0.0000353147)*(60/$G$26))/('S3'!$G$14*($G$28/12)*$L$28)</f>
        <v>0</v>
      </c>
      <c r="Y94" s="68">
        <f>-1*'S1'!G$11</f>
        <v>-2</v>
      </c>
      <c r="AA94" s="68" t="str">
        <f t="shared" si="15"/>
        <v xml:space="preserve"> </v>
      </c>
      <c r="AB94" s="68" t="str">
        <f t="shared" si="16"/>
        <v xml:space="preserve"> </v>
      </c>
      <c r="AC94" s="68" t="str">
        <f t="shared" si="17"/>
        <v xml:space="preserve"> </v>
      </c>
      <c r="AD94" s="68" t="str">
        <f t="shared" si="18"/>
        <v xml:space="preserve"> </v>
      </c>
    </row>
    <row r="95" spans="1:30" ht="15">
      <c r="A95" s="77"/>
      <c r="B95" s="441"/>
      <c r="C95" s="441"/>
      <c r="D95" s="441"/>
      <c r="E95" s="441"/>
      <c r="F95" s="441"/>
      <c r="G95" s="441"/>
      <c r="H95" s="441"/>
      <c r="I95" s="441"/>
      <c r="J95" s="441"/>
      <c r="K95" s="441"/>
      <c r="L95" s="441"/>
      <c r="M95" s="80"/>
      <c r="P95" s="291"/>
      <c r="Q95" s="68">
        <f>J15</f>
        <v>0</v>
      </c>
      <c r="R95" s="68">
        <f t="shared" si="19"/>
        <v>3.700000000000002E-07</v>
      </c>
      <c r="S95" s="68">
        <f t="shared" si="12"/>
        <v>3.700000000000002E-07</v>
      </c>
      <c r="T95" s="339">
        <f t="shared" si="13"/>
        <v>27</v>
      </c>
      <c r="U95" s="339">
        <f t="shared" si="20"/>
        <v>38</v>
      </c>
      <c r="V95" s="68">
        <f t="shared" si="14"/>
        <v>0</v>
      </c>
      <c r="X95" s="68">
        <f>-1*($L$27*(V95*0.0000353147)*(60/$G$26))/('S3'!$G$14*($G$28/12)*$L$28)</f>
        <v>0</v>
      </c>
      <c r="Y95" s="68">
        <f>-1*'S1'!G$11</f>
        <v>-2</v>
      </c>
      <c r="AA95" s="68" t="str">
        <f t="shared" si="15"/>
        <v xml:space="preserve"> </v>
      </c>
      <c r="AB95" s="68" t="str">
        <f t="shared" si="16"/>
        <v xml:space="preserve"> </v>
      </c>
      <c r="AC95" s="68" t="str">
        <f t="shared" si="17"/>
        <v xml:space="preserve"> </v>
      </c>
      <c r="AD95" s="68" t="str">
        <f t="shared" si="18"/>
        <v xml:space="preserve"> </v>
      </c>
    </row>
    <row r="96" spans="1:30" ht="15">
      <c r="A96" s="77"/>
      <c r="B96" s="441"/>
      <c r="C96" s="441"/>
      <c r="D96" s="441"/>
      <c r="E96" s="441"/>
      <c r="F96" s="441"/>
      <c r="G96" s="441"/>
      <c r="H96" s="441"/>
      <c r="I96" s="441"/>
      <c r="J96" s="441"/>
      <c r="K96" s="441"/>
      <c r="L96" s="441"/>
      <c r="M96" s="80"/>
      <c r="P96" s="291"/>
      <c r="Q96" s="68">
        <f>K15</f>
        <v>0</v>
      </c>
      <c r="R96" s="68">
        <f t="shared" si="19"/>
        <v>3.800000000000002E-07</v>
      </c>
      <c r="S96" s="68">
        <f t="shared" si="12"/>
        <v>3.800000000000002E-07</v>
      </c>
      <c r="T96" s="339">
        <f t="shared" si="13"/>
        <v>26</v>
      </c>
      <c r="U96" s="339">
        <f t="shared" si="20"/>
        <v>39</v>
      </c>
      <c r="V96" s="68">
        <f t="shared" si="14"/>
        <v>0</v>
      </c>
      <c r="X96" s="68">
        <f>-1*($L$27*(V96*0.0000353147)*(60/$G$26))/('S3'!$G$14*($G$28/12)*$L$28)</f>
        <v>0</v>
      </c>
      <c r="Y96" s="68">
        <f>-1*'S1'!G$11</f>
        <v>-2</v>
      </c>
      <c r="AA96" s="68" t="str">
        <f t="shared" si="15"/>
        <v xml:space="preserve"> </v>
      </c>
      <c r="AB96" s="68" t="str">
        <f t="shared" si="16"/>
        <v xml:space="preserve"> </v>
      </c>
      <c r="AC96" s="68" t="str">
        <f t="shared" si="17"/>
        <v xml:space="preserve"> </v>
      </c>
      <c r="AD96" s="68" t="str">
        <f t="shared" si="18"/>
        <v xml:space="preserve"> </v>
      </c>
    </row>
    <row r="97" spans="1:30" ht="15">
      <c r="A97" s="77"/>
      <c r="B97" s="441"/>
      <c r="C97" s="441"/>
      <c r="D97" s="441"/>
      <c r="E97" s="441"/>
      <c r="F97" s="441"/>
      <c r="G97" s="441"/>
      <c r="H97" s="441"/>
      <c r="I97" s="441"/>
      <c r="J97" s="441"/>
      <c r="K97" s="441"/>
      <c r="L97" s="441"/>
      <c r="M97" s="80"/>
      <c r="P97" s="291"/>
      <c r="Q97" s="68">
        <f>L15</f>
        <v>0</v>
      </c>
      <c r="R97" s="68">
        <f t="shared" si="19"/>
        <v>3.9000000000000024E-07</v>
      </c>
      <c r="S97" s="68">
        <f t="shared" si="12"/>
        <v>3.9000000000000024E-07</v>
      </c>
      <c r="T97" s="339">
        <f t="shared" si="13"/>
        <v>25</v>
      </c>
      <c r="U97" s="339">
        <f t="shared" si="20"/>
        <v>40</v>
      </c>
      <c r="V97" s="68">
        <f t="shared" si="14"/>
        <v>0</v>
      </c>
      <c r="X97" s="68">
        <f>-1*($L$27*(V97*0.0000353147)*(60/$G$26))/('S3'!$G$14*($G$28/12)*$L$28)</f>
        <v>0</v>
      </c>
      <c r="Y97" s="68">
        <f>-1*'S1'!G$11</f>
        <v>-2</v>
      </c>
      <c r="AA97" s="68" t="str">
        <f t="shared" si="15"/>
        <v xml:space="preserve"> </v>
      </c>
      <c r="AB97" s="68" t="str">
        <f t="shared" si="16"/>
        <v xml:space="preserve"> </v>
      </c>
      <c r="AC97" s="68" t="str">
        <f t="shared" si="17"/>
        <v xml:space="preserve"> </v>
      </c>
      <c r="AD97" s="68" t="str">
        <f t="shared" si="18"/>
        <v xml:space="preserve"> </v>
      </c>
    </row>
    <row r="98" spans="1:30" ht="15">
      <c r="A98" s="77"/>
      <c r="B98" s="441"/>
      <c r="C98" s="441"/>
      <c r="D98" s="441"/>
      <c r="E98" s="441"/>
      <c r="F98" s="441"/>
      <c r="G98" s="441"/>
      <c r="H98" s="441"/>
      <c r="I98" s="441"/>
      <c r="J98" s="441"/>
      <c r="K98" s="441"/>
      <c r="L98" s="441"/>
      <c r="M98" s="80"/>
      <c r="P98" s="291"/>
      <c r="Q98" s="68">
        <f>C16</f>
        <v>0</v>
      </c>
      <c r="R98" s="68">
        <f t="shared" si="19"/>
        <v>4.0000000000000025E-07</v>
      </c>
      <c r="S98" s="68">
        <f t="shared" si="12"/>
        <v>4.0000000000000025E-07</v>
      </c>
      <c r="T98" s="339">
        <f t="shared" si="13"/>
        <v>24</v>
      </c>
      <c r="U98" s="339">
        <f t="shared" si="20"/>
        <v>41</v>
      </c>
      <c r="V98" s="68">
        <f t="shared" si="14"/>
        <v>0</v>
      </c>
      <c r="X98" s="68">
        <f>-1*($L$27*(V98*0.0000353147)*(60/$G$26))/('S3'!$G$14*($G$28/12)*$L$28)</f>
        <v>0</v>
      </c>
      <c r="Y98" s="68">
        <f>-1*'S1'!G$11</f>
        <v>-2</v>
      </c>
      <c r="AA98" s="68" t="str">
        <f t="shared" si="15"/>
        <v xml:space="preserve"> </v>
      </c>
      <c r="AB98" s="68" t="str">
        <f t="shared" si="16"/>
        <v xml:space="preserve"> </v>
      </c>
      <c r="AC98" s="68" t="str">
        <f t="shared" si="17"/>
        <v xml:space="preserve"> </v>
      </c>
      <c r="AD98" s="68" t="str">
        <f t="shared" si="18"/>
        <v xml:space="preserve"> </v>
      </c>
    </row>
    <row r="99" spans="1:30" ht="15">
      <c r="A99" s="77"/>
      <c r="B99" s="441"/>
      <c r="C99" s="441"/>
      <c r="D99" s="441"/>
      <c r="E99" s="441"/>
      <c r="F99" s="441"/>
      <c r="G99" s="441"/>
      <c r="H99" s="441"/>
      <c r="I99" s="441"/>
      <c r="J99" s="441"/>
      <c r="K99" s="441"/>
      <c r="L99" s="441"/>
      <c r="M99" s="80"/>
      <c r="P99" s="291"/>
      <c r="Q99" s="68">
        <f>D16</f>
        <v>0</v>
      </c>
      <c r="R99" s="68">
        <f t="shared" si="19"/>
        <v>4.1000000000000026E-07</v>
      </c>
      <c r="S99" s="68">
        <f t="shared" si="12"/>
        <v>4.1000000000000026E-07</v>
      </c>
      <c r="T99" s="339">
        <f t="shared" si="13"/>
        <v>23</v>
      </c>
      <c r="U99" s="339">
        <f t="shared" si="20"/>
        <v>42</v>
      </c>
      <c r="V99" s="68">
        <f t="shared" si="14"/>
        <v>0</v>
      </c>
      <c r="X99" s="68">
        <f>-1*($L$27*(V99*0.0000353147)*(60/$G$26))/('S3'!$G$14*($G$28/12)*$L$28)</f>
        <v>0</v>
      </c>
      <c r="Y99" s="68">
        <f>-1*'S1'!G$11</f>
        <v>-2</v>
      </c>
      <c r="AA99" s="68" t="str">
        <f t="shared" si="15"/>
        <v xml:space="preserve"> </v>
      </c>
      <c r="AB99" s="68" t="str">
        <f t="shared" si="16"/>
        <v xml:space="preserve"> </v>
      </c>
      <c r="AC99" s="68" t="str">
        <f t="shared" si="17"/>
        <v xml:space="preserve"> </v>
      </c>
      <c r="AD99" s="68" t="str">
        <f t="shared" si="18"/>
        <v xml:space="preserve"> </v>
      </c>
    </row>
    <row r="100" spans="1:30" ht="15">
      <c r="A100" s="77"/>
      <c r="B100" s="441"/>
      <c r="C100" s="441"/>
      <c r="D100" s="441"/>
      <c r="E100" s="441"/>
      <c r="F100" s="441"/>
      <c r="G100" s="441"/>
      <c r="H100" s="441"/>
      <c r="I100" s="441"/>
      <c r="J100" s="441"/>
      <c r="K100" s="441"/>
      <c r="L100" s="441"/>
      <c r="M100" s="80"/>
      <c r="P100" s="291"/>
      <c r="Q100" s="68">
        <f>E16</f>
        <v>0</v>
      </c>
      <c r="R100" s="68">
        <f t="shared" si="19"/>
        <v>4.2000000000000027E-07</v>
      </c>
      <c r="S100" s="68">
        <f t="shared" si="12"/>
        <v>4.2000000000000027E-07</v>
      </c>
      <c r="T100" s="339">
        <f t="shared" si="13"/>
        <v>22</v>
      </c>
      <c r="U100" s="339">
        <f t="shared" si="20"/>
        <v>43</v>
      </c>
      <c r="V100" s="68">
        <f t="shared" si="14"/>
        <v>0</v>
      </c>
      <c r="X100" s="68">
        <f>-1*($L$27*(V100*0.0000353147)*(60/$G$26))/('S3'!$G$14*($G$28/12)*$L$28)</f>
        <v>0</v>
      </c>
      <c r="Y100" s="68">
        <f>-1*'S1'!G$11</f>
        <v>-2</v>
      </c>
      <c r="AA100" s="68" t="str">
        <f t="shared" si="15"/>
        <v xml:space="preserve"> </v>
      </c>
      <c r="AB100" s="68" t="str">
        <f t="shared" si="16"/>
        <v xml:space="preserve"> </v>
      </c>
      <c r="AC100" s="68" t="str">
        <f t="shared" si="17"/>
        <v xml:space="preserve"> </v>
      </c>
      <c r="AD100" s="68" t="str">
        <f t="shared" si="18"/>
        <v xml:space="preserve"> </v>
      </c>
    </row>
    <row r="101" spans="1:30" ht="15">
      <c r="A101" s="77"/>
      <c r="B101" s="79"/>
      <c r="C101" s="79"/>
      <c r="D101" s="79"/>
      <c r="E101" s="79"/>
      <c r="F101" s="79"/>
      <c r="G101" s="79"/>
      <c r="H101" s="79"/>
      <c r="I101" s="79"/>
      <c r="J101" s="79"/>
      <c r="K101" s="79"/>
      <c r="L101" s="79"/>
      <c r="M101" s="80"/>
      <c r="P101" s="291"/>
      <c r="Q101" s="68">
        <f>F16</f>
        <v>0</v>
      </c>
      <c r="R101" s="68">
        <f t="shared" si="19"/>
        <v>4.300000000000003E-07</v>
      </c>
      <c r="S101" s="68">
        <f t="shared" si="12"/>
        <v>4.300000000000003E-07</v>
      </c>
      <c r="T101" s="339">
        <f t="shared" si="13"/>
        <v>21</v>
      </c>
      <c r="U101" s="339">
        <f t="shared" si="20"/>
        <v>44</v>
      </c>
      <c r="V101" s="68">
        <f t="shared" si="14"/>
        <v>0</v>
      </c>
      <c r="X101" s="68">
        <f>-1*($L$27*(V101*0.0000353147)*(60/$G$26))/('S3'!$G$14*($G$28/12)*$L$28)</f>
        <v>0</v>
      </c>
      <c r="Y101" s="68">
        <f>-1*'S1'!G$11</f>
        <v>-2</v>
      </c>
      <c r="AA101" s="68" t="str">
        <f t="shared" si="15"/>
        <v xml:space="preserve"> </v>
      </c>
      <c r="AB101" s="68" t="str">
        <f t="shared" si="16"/>
        <v xml:space="preserve"> </v>
      </c>
      <c r="AC101" s="68" t="str">
        <f t="shared" si="17"/>
        <v xml:space="preserve"> </v>
      </c>
      <c r="AD101" s="68" t="str">
        <f t="shared" si="18"/>
        <v xml:space="preserve"> </v>
      </c>
    </row>
    <row r="102" spans="1:30" ht="15">
      <c r="A102" s="77"/>
      <c r="B102" s="398"/>
      <c r="C102" s="398"/>
      <c r="D102" s="398"/>
      <c r="E102" s="398"/>
      <c r="F102" s="398"/>
      <c r="G102" s="398"/>
      <c r="H102" s="398"/>
      <c r="I102" s="398"/>
      <c r="J102" s="398"/>
      <c r="K102" s="398"/>
      <c r="L102" s="398"/>
      <c r="M102" s="80"/>
      <c r="P102" s="291"/>
      <c r="Q102" s="68">
        <f>G16</f>
        <v>0</v>
      </c>
      <c r="R102" s="68">
        <f t="shared" si="19"/>
        <v>4.400000000000003E-07</v>
      </c>
      <c r="S102" s="68">
        <f t="shared" si="12"/>
        <v>4.400000000000003E-07</v>
      </c>
      <c r="T102" s="339">
        <f t="shared" si="13"/>
        <v>20</v>
      </c>
      <c r="U102" s="339">
        <f t="shared" si="20"/>
        <v>45</v>
      </c>
      <c r="V102" s="68">
        <f t="shared" si="14"/>
        <v>0</v>
      </c>
      <c r="X102" s="68">
        <f>-1*($L$27*(V102*0.0000353147)*(60/$G$26))/('S3'!$G$14*($G$28/12)*$L$28)</f>
        <v>0</v>
      </c>
      <c r="Y102" s="68">
        <f>-1*'S1'!G$11</f>
        <v>-2</v>
      </c>
      <c r="AA102" s="68" t="str">
        <f t="shared" si="15"/>
        <v xml:space="preserve"> </v>
      </c>
      <c r="AB102" s="68" t="str">
        <f t="shared" si="16"/>
        <v xml:space="preserve"> </v>
      </c>
      <c r="AC102" s="68" t="str">
        <f t="shared" si="17"/>
        <v xml:space="preserve"> </v>
      </c>
      <c r="AD102" s="68" t="str">
        <f t="shared" si="18"/>
        <v xml:space="preserve"> </v>
      </c>
    </row>
    <row r="103" spans="1:30" ht="15" customHeight="1">
      <c r="A103" s="77"/>
      <c r="B103" s="397" t="s">
        <v>211</v>
      </c>
      <c r="C103" s="397"/>
      <c r="D103" s="397"/>
      <c r="E103" s="397"/>
      <c r="F103" s="397"/>
      <c r="G103" s="397"/>
      <c r="H103" s="397"/>
      <c r="I103" s="397"/>
      <c r="J103" s="397"/>
      <c r="K103" s="397"/>
      <c r="L103" s="397"/>
      <c r="M103" s="80"/>
      <c r="P103" s="291"/>
      <c r="Q103" s="68">
        <f>H16</f>
        <v>0</v>
      </c>
      <c r="R103" s="68">
        <f t="shared" si="19"/>
        <v>4.500000000000003E-07</v>
      </c>
      <c r="S103" s="68">
        <f t="shared" si="12"/>
        <v>4.500000000000003E-07</v>
      </c>
      <c r="T103" s="339">
        <f t="shared" si="13"/>
        <v>19</v>
      </c>
      <c r="U103" s="339">
        <f t="shared" si="20"/>
        <v>46</v>
      </c>
      <c r="V103" s="68">
        <f t="shared" si="14"/>
        <v>0</v>
      </c>
      <c r="X103" s="68">
        <f>-1*($L$27*(V103*0.0000353147)*(60/$G$26))/('S3'!$G$14*($G$28/12)*$L$28)</f>
        <v>0</v>
      </c>
      <c r="Y103" s="68">
        <f>-1*'S1'!G$11</f>
        <v>-2</v>
      </c>
      <c r="AA103" s="68" t="str">
        <f t="shared" si="15"/>
        <v xml:space="preserve"> </v>
      </c>
      <c r="AB103" s="68" t="str">
        <f t="shared" si="16"/>
        <v xml:space="preserve"> </v>
      </c>
      <c r="AC103" s="68" t="str">
        <f t="shared" si="17"/>
        <v xml:space="preserve"> </v>
      </c>
      <c r="AD103" s="68" t="str">
        <f t="shared" si="18"/>
        <v xml:space="preserve"> </v>
      </c>
    </row>
    <row r="104" spans="1:30" ht="15">
      <c r="A104" s="77"/>
      <c r="B104" s="441" t="str">
        <f>CONCATENATE("Application efficency is a single percentage that is used to evaluate the efficency of an irrigation system's scheduling and uniformity."," It is found by dividing the average dept of irrigation by the average crop root depth."," The application efficency value allows for uniform comparison between all set efficencies."," In addition, it can be used to quickly evaluate the uniformity and scheduling of a system with respect to crop demand."," The AE for this set was calculated at ",I38,"%.")</f>
        <v>Application efficency is a single percentage that is used to evaluate the efficency of an irrigation system's scheduling and uniformity. It is found by dividing the average dept of irrigation by the average crop root depth. The application efficency value allows for uniform comparison between all set efficencies. In addition, it can be used to quickly evaluate the uniformity and scheduling of a system with respect to crop demand. The AE for this set was calculated at 72%.</v>
      </c>
      <c r="C104" s="441"/>
      <c r="D104" s="441"/>
      <c r="E104" s="441"/>
      <c r="F104" s="441"/>
      <c r="G104" s="441"/>
      <c r="H104" s="441"/>
      <c r="I104" s="441"/>
      <c r="J104" s="441"/>
      <c r="K104" s="441"/>
      <c r="L104" s="441"/>
      <c r="M104" s="80"/>
      <c r="P104" s="291"/>
      <c r="Q104" s="68">
        <f>I16</f>
        <v>0</v>
      </c>
      <c r="R104" s="68">
        <f t="shared" si="19"/>
        <v>4.600000000000003E-07</v>
      </c>
      <c r="S104" s="68">
        <f t="shared" si="12"/>
        <v>4.600000000000003E-07</v>
      </c>
      <c r="T104" s="339">
        <f t="shared" si="13"/>
        <v>18</v>
      </c>
      <c r="U104" s="339">
        <f t="shared" si="20"/>
        <v>47</v>
      </c>
      <c r="V104" s="68">
        <f t="shared" si="14"/>
        <v>0</v>
      </c>
      <c r="X104" s="68">
        <f>-1*($L$27*(V104*0.0000353147)*(60/$G$26))/('S3'!$G$14*($G$28/12)*$L$28)</f>
        <v>0</v>
      </c>
      <c r="Y104" s="68">
        <f>-1*'S1'!G$11</f>
        <v>-2</v>
      </c>
      <c r="AA104" s="68" t="str">
        <f t="shared" si="15"/>
        <v xml:space="preserve"> </v>
      </c>
      <c r="AB104" s="68" t="str">
        <f t="shared" si="16"/>
        <v xml:space="preserve"> </v>
      </c>
      <c r="AC104" s="68" t="str">
        <f t="shared" si="17"/>
        <v xml:space="preserve"> </v>
      </c>
      <c r="AD104" s="68" t="str">
        <f t="shared" si="18"/>
        <v xml:space="preserve"> </v>
      </c>
    </row>
    <row r="105" spans="1:30" ht="15">
      <c r="A105" s="77"/>
      <c r="B105" s="441"/>
      <c r="C105" s="441"/>
      <c r="D105" s="441"/>
      <c r="E105" s="441"/>
      <c r="F105" s="441"/>
      <c r="G105" s="441"/>
      <c r="H105" s="441"/>
      <c r="I105" s="441"/>
      <c r="J105" s="441"/>
      <c r="K105" s="441"/>
      <c r="L105" s="441"/>
      <c r="M105" s="80"/>
      <c r="P105" s="291"/>
      <c r="Q105" s="68">
        <f>J16</f>
        <v>0</v>
      </c>
      <c r="R105" s="68">
        <f t="shared" si="19"/>
        <v>4.700000000000003E-07</v>
      </c>
      <c r="S105" s="68">
        <f t="shared" si="12"/>
        <v>4.700000000000003E-07</v>
      </c>
      <c r="T105" s="339">
        <f t="shared" si="13"/>
        <v>17</v>
      </c>
      <c r="U105" s="339">
        <f t="shared" si="20"/>
        <v>48</v>
      </c>
      <c r="V105" s="68">
        <f t="shared" si="14"/>
        <v>0</v>
      </c>
      <c r="X105" s="68">
        <f>-1*($L$27*(V105*0.0000353147)*(60/$G$26))/('S3'!$G$14*($G$28/12)*$L$28)</f>
        <v>0</v>
      </c>
      <c r="Y105" s="68">
        <f>-1*'S1'!G$11</f>
        <v>-2</v>
      </c>
      <c r="AA105" s="68" t="str">
        <f t="shared" si="15"/>
        <v xml:space="preserve"> </v>
      </c>
      <c r="AB105" s="68" t="str">
        <f t="shared" si="16"/>
        <v xml:space="preserve"> </v>
      </c>
      <c r="AC105" s="68" t="str">
        <f t="shared" si="17"/>
        <v xml:space="preserve"> </v>
      </c>
      <c r="AD105" s="68" t="str">
        <f t="shared" si="18"/>
        <v xml:space="preserve"> </v>
      </c>
    </row>
    <row r="106" spans="1:30" ht="15">
      <c r="A106" s="77"/>
      <c r="B106" s="441"/>
      <c r="C106" s="441"/>
      <c r="D106" s="441"/>
      <c r="E106" s="441"/>
      <c r="F106" s="441"/>
      <c r="G106" s="441"/>
      <c r="H106" s="441"/>
      <c r="I106" s="441"/>
      <c r="J106" s="441"/>
      <c r="K106" s="441"/>
      <c r="L106" s="441"/>
      <c r="M106" s="80"/>
      <c r="P106" s="291"/>
      <c r="Q106" s="68">
        <f>K16</f>
        <v>0</v>
      </c>
      <c r="R106" s="68">
        <f t="shared" si="19"/>
        <v>4.800000000000003E-07</v>
      </c>
      <c r="S106" s="68">
        <f t="shared" si="12"/>
        <v>4.800000000000003E-07</v>
      </c>
      <c r="T106" s="339">
        <f t="shared" si="13"/>
        <v>16</v>
      </c>
      <c r="U106" s="339">
        <f t="shared" si="20"/>
        <v>49</v>
      </c>
      <c r="V106" s="68">
        <f t="shared" si="14"/>
        <v>0</v>
      </c>
      <c r="X106" s="68">
        <f>-1*($L$27*(V106*0.0000353147)*(60/$G$26))/('S3'!$G$14*($G$28/12)*$L$28)</f>
        <v>0</v>
      </c>
      <c r="Y106" s="68">
        <f>-1*'S1'!G$11</f>
        <v>-2</v>
      </c>
      <c r="AA106" s="68" t="str">
        <f t="shared" si="15"/>
        <v xml:space="preserve"> </v>
      </c>
      <c r="AB106" s="68" t="str">
        <f t="shared" si="16"/>
        <v xml:space="preserve"> </v>
      </c>
      <c r="AC106" s="68" t="str">
        <f t="shared" si="17"/>
        <v xml:space="preserve"> </v>
      </c>
      <c r="AD106" s="68" t="str">
        <f t="shared" si="18"/>
        <v xml:space="preserve"> </v>
      </c>
    </row>
    <row r="107" spans="1:30" ht="15">
      <c r="A107" s="77"/>
      <c r="B107" s="441"/>
      <c r="C107" s="441"/>
      <c r="D107" s="441"/>
      <c r="E107" s="441"/>
      <c r="F107" s="441"/>
      <c r="G107" s="441"/>
      <c r="H107" s="441"/>
      <c r="I107" s="441"/>
      <c r="J107" s="441"/>
      <c r="K107" s="441"/>
      <c r="L107" s="441"/>
      <c r="M107" s="80"/>
      <c r="P107" s="291"/>
      <c r="Q107" s="68">
        <f>L16</f>
        <v>0</v>
      </c>
      <c r="R107" s="68">
        <f t="shared" si="19"/>
        <v>4.900000000000003E-07</v>
      </c>
      <c r="S107" s="68">
        <f t="shared" si="12"/>
        <v>4.900000000000003E-07</v>
      </c>
      <c r="T107" s="339">
        <f t="shared" si="13"/>
        <v>15</v>
      </c>
      <c r="U107" s="339">
        <f t="shared" si="20"/>
        <v>50</v>
      </c>
      <c r="V107" s="68">
        <f t="shared" si="14"/>
        <v>0</v>
      </c>
      <c r="X107" s="68">
        <f>-1*($L$27*(V107*0.0000353147)*(60/$G$26))/('S3'!$G$14*($G$28/12)*$L$28)</f>
        <v>0</v>
      </c>
      <c r="Y107" s="68">
        <f>-1*'S1'!G$11</f>
        <v>-2</v>
      </c>
      <c r="AA107" s="68" t="str">
        <f t="shared" si="15"/>
        <v xml:space="preserve"> </v>
      </c>
      <c r="AB107" s="68" t="str">
        <f t="shared" si="16"/>
        <v xml:space="preserve"> </v>
      </c>
      <c r="AC107" s="68" t="str">
        <f t="shared" si="17"/>
        <v xml:space="preserve"> </v>
      </c>
      <c r="AD107" s="68" t="str">
        <f t="shared" si="18"/>
        <v xml:space="preserve"> </v>
      </c>
    </row>
    <row r="108" spans="1:30" ht="15">
      <c r="A108" s="77"/>
      <c r="B108" s="441"/>
      <c r="C108" s="441"/>
      <c r="D108" s="441"/>
      <c r="E108" s="441"/>
      <c r="F108" s="441"/>
      <c r="G108" s="441"/>
      <c r="H108" s="441"/>
      <c r="I108" s="441"/>
      <c r="J108" s="441"/>
      <c r="K108" s="441"/>
      <c r="L108" s="441"/>
      <c r="M108" s="80"/>
      <c r="P108" s="291"/>
      <c r="Q108" s="68">
        <f>C17</f>
        <v>0</v>
      </c>
      <c r="R108" s="68">
        <f t="shared" si="19"/>
        <v>5.000000000000003E-07</v>
      </c>
      <c r="S108" s="68">
        <f t="shared" si="12"/>
        <v>5.000000000000003E-07</v>
      </c>
      <c r="T108" s="339">
        <f t="shared" si="13"/>
        <v>14</v>
      </c>
      <c r="U108" s="339">
        <f t="shared" si="20"/>
        <v>51</v>
      </c>
      <c r="V108" s="68">
        <f t="shared" si="14"/>
        <v>0</v>
      </c>
      <c r="X108" s="68">
        <f>-1*($L$27*(V108*0.0000353147)*(60/$G$26))/('S3'!$G$14*($G$28/12)*$L$28)</f>
        <v>0</v>
      </c>
      <c r="Y108" s="68">
        <f>-1*'S1'!G$11</f>
        <v>-2</v>
      </c>
      <c r="AA108" s="68" t="str">
        <f t="shared" si="15"/>
        <v xml:space="preserve"> </v>
      </c>
      <c r="AB108" s="68" t="str">
        <f t="shared" si="16"/>
        <v xml:space="preserve"> </v>
      </c>
      <c r="AC108" s="68" t="str">
        <f t="shared" si="17"/>
        <v xml:space="preserve"> </v>
      </c>
      <c r="AD108" s="68" t="str">
        <f t="shared" si="18"/>
        <v xml:space="preserve"> </v>
      </c>
    </row>
    <row r="109" spans="1:30" ht="15">
      <c r="A109" s="77"/>
      <c r="B109" s="441"/>
      <c r="C109" s="441"/>
      <c r="D109" s="441"/>
      <c r="E109" s="441"/>
      <c r="F109" s="441"/>
      <c r="G109" s="441"/>
      <c r="H109" s="441"/>
      <c r="I109" s="441"/>
      <c r="J109" s="441"/>
      <c r="K109" s="441"/>
      <c r="L109" s="441"/>
      <c r="M109" s="80"/>
      <c r="P109" s="291"/>
      <c r="Q109" s="68">
        <f>D17</f>
        <v>0</v>
      </c>
      <c r="R109" s="68">
        <f t="shared" si="19"/>
        <v>5.100000000000003E-07</v>
      </c>
      <c r="S109" s="68">
        <f t="shared" si="12"/>
        <v>5.100000000000003E-07</v>
      </c>
      <c r="T109" s="339">
        <f t="shared" si="13"/>
        <v>13</v>
      </c>
      <c r="U109" s="339">
        <f t="shared" si="20"/>
        <v>52</v>
      </c>
      <c r="V109" s="68">
        <f t="shared" si="14"/>
        <v>0</v>
      </c>
      <c r="X109" s="68">
        <f>-1*($L$27*(V109*0.0000353147)*(60/$G$26))/('S3'!$G$14*($G$28/12)*$L$28)</f>
        <v>0</v>
      </c>
      <c r="Y109" s="68">
        <f>-1*'S1'!G$11</f>
        <v>-2</v>
      </c>
      <c r="AA109" s="68" t="str">
        <f t="shared" si="15"/>
        <v xml:space="preserve"> </v>
      </c>
      <c r="AB109" s="68" t="str">
        <f t="shared" si="16"/>
        <v xml:space="preserve"> </v>
      </c>
      <c r="AC109" s="68" t="str">
        <f t="shared" si="17"/>
        <v xml:space="preserve"> </v>
      </c>
      <c r="AD109" s="68" t="str">
        <f t="shared" si="18"/>
        <v xml:space="preserve"> </v>
      </c>
    </row>
    <row r="110" spans="1:30" ht="15">
      <c r="A110" s="77"/>
      <c r="B110" s="398"/>
      <c r="C110" s="398"/>
      <c r="D110" s="398"/>
      <c r="E110" s="398"/>
      <c r="F110" s="398"/>
      <c r="G110" s="398"/>
      <c r="H110" s="398"/>
      <c r="I110" s="398"/>
      <c r="J110" s="398"/>
      <c r="K110" s="398"/>
      <c r="L110" s="398"/>
      <c r="M110" s="80"/>
      <c r="P110" s="291"/>
      <c r="Q110" s="68">
        <f>E17</f>
        <v>0</v>
      </c>
      <c r="R110" s="68">
        <f t="shared" si="19"/>
        <v>5.200000000000003E-07</v>
      </c>
      <c r="S110" s="68">
        <f t="shared" si="12"/>
        <v>5.200000000000003E-07</v>
      </c>
      <c r="T110" s="339">
        <f t="shared" si="13"/>
        <v>12</v>
      </c>
      <c r="U110" s="339">
        <f t="shared" si="20"/>
        <v>53</v>
      </c>
      <c r="V110" s="68">
        <f t="shared" si="14"/>
        <v>0</v>
      </c>
      <c r="X110" s="68">
        <f>-1*($L$27*(V110*0.0000353147)*(60/$G$26))/('S3'!$G$14*($G$28/12)*$L$28)</f>
        <v>0</v>
      </c>
      <c r="Y110" s="68">
        <f>-1*'S1'!G$11</f>
        <v>-2</v>
      </c>
      <c r="AA110" s="68" t="str">
        <f t="shared" si="15"/>
        <v xml:space="preserve"> </v>
      </c>
      <c r="AB110" s="68" t="str">
        <f t="shared" si="16"/>
        <v xml:space="preserve"> </v>
      </c>
      <c r="AC110" s="68" t="str">
        <f t="shared" si="17"/>
        <v xml:space="preserve"> </v>
      </c>
      <c r="AD110" s="68" t="str">
        <f t="shared" si="18"/>
        <v xml:space="preserve"> </v>
      </c>
    </row>
    <row r="111" spans="1:30" ht="15">
      <c r="A111" s="77"/>
      <c r="B111" s="79" t="s">
        <v>168</v>
      </c>
      <c r="C111" s="124"/>
      <c r="D111" s="124"/>
      <c r="E111" s="79"/>
      <c r="F111" s="79"/>
      <c r="G111" s="79"/>
      <c r="H111" s="79"/>
      <c r="I111" s="79"/>
      <c r="J111" s="79"/>
      <c r="K111" s="79"/>
      <c r="L111" s="79"/>
      <c r="M111" s="80"/>
      <c r="P111" s="291"/>
      <c r="Q111" s="68">
        <f>F17</f>
        <v>0</v>
      </c>
      <c r="R111" s="68">
        <f t="shared" si="19"/>
        <v>5.300000000000003E-07</v>
      </c>
      <c r="S111" s="68">
        <f t="shared" si="12"/>
        <v>5.300000000000003E-07</v>
      </c>
      <c r="T111" s="339">
        <f t="shared" si="13"/>
        <v>11</v>
      </c>
      <c r="U111" s="339">
        <f t="shared" si="20"/>
        <v>54</v>
      </c>
      <c r="V111" s="68">
        <f t="shared" si="14"/>
        <v>0</v>
      </c>
      <c r="X111" s="68">
        <f>-1*($L$27*(V111*0.0000353147)*(60/$G$26))/('S3'!$G$14*($G$28/12)*$L$28)</f>
        <v>0</v>
      </c>
      <c r="Y111" s="68">
        <f>-1*'S1'!G$11</f>
        <v>-2</v>
      </c>
      <c r="AA111" s="68" t="str">
        <f t="shared" si="15"/>
        <v xml:space="preserve"> </v>
      </c>
      <c r="AB111" s="68" t="str">
        <f t="shared" si="16"/>
        <v xml:space="preserve"> </v>
      </c>
      <c r="AC111" s="68" t="str">
        <f t="shared" si="17"/>
        <v xml:space="preserve"> </v>
      </c>
      <c r="AD111" s="68" t="str">
        <f t="shared" si="18"/>
        <v xml:space="preserve"> </v>
      </c>
    </row>
    <row r="112" spans="1:30" ht="15">
      <c r="A112" s="77"/>
      <c r="B112" s="439" t="s">
        <v>250</v>
      </c>
      <c r="C112" s="439"/>
      <c r="D112" s="439"/>
      <c r="E112" s="439"/>
      <c r="F112" s="439"/>
      <c r="G112" s="439"/>
      <c r="H112" s="439"/>
      <c r="I112" s="439"/>
      <c r="J112" s="439"/>
      <c r="K112" s="439"/>
      <c r="L112" s="439"/>
      <c r="M112" s="80"/>
      <c r="P112" s="291"/>
      <c r="Q112" s="68">
        <f>G17</f>
        <v>0</v>
      </c>
      <c r="R112" s="68">
        <f t="shared" si="19"/>
        <v>5.400000000000003E-07</v>
      </c>
      <c r="S112" s="68">
        <f t="shared" si="12"/>
        <v>5.400000000000003E-07</v>
      </c>
      <c r="T112" s="339">
        <f t="shared" si="13"/>
        <v>10</v>
      </c>
      <c r="U112" s="339">
        <f t="shared" si="20"/>
        <v>55</v>
      </c>
      <c r="V112" s="68">
        <f t="shared" si="14"/>
        <v>0</v>
      </c>
      <c r="X112" s="68">
        <f>-1*($L$27*(V112*0.0000353147)*(60/$G$26))/('S3'!$G$14*($G$28/12)*$L$28)</f>
        <v>0</v>
      </c>
      <c r="Y112" s="68">
        <f>-1*'S1'!G$11</f>
        <v>-2</v>
      </c>
      <c r="AA112" s="68" t="str">
        <f t="shared" si="15"/>
        <v xml:space="preserve"> </v>
      </c>
      <c r="AB112" s="68" t="str">
        <f t="shared" si="16"/>
        <v xml:space="preserve"> </v>
      </c>
      <c r="AC112" s="68" t="str">
        <f t="shared" si="17"/>
        <v xml:space="preserve"> </v>
      </c>
      <c r="AD112" s="68" t="str">
        <f t="shared" si="18"/>
        <v xml:space="preserve"> </v>
      </c>
    </row>
    <row r="113" spans="1:30" ht="15">
      <c r="A113" s="77"/>
      <c r="B113" s="439"/>
      <c r="C113" s="439"/>
      <c r="D113" s="439"/>
      <c r="E113" s="439"/>
      <c r="F113" s="439"/>
      <c r="G113" s="439"/>
      <c r="H113" s="439"/>
      <c r="I113" s="439"/>
      <c r="J113" s="439"/>
      <c r="K113" s="439"/>
      <c r="L113" s="439"/>
      <c r="M113" s="80"/>
      <c r="P113" s="291"/>
      <c r="Q113" s="68">
        <f>H17</f>
        <v>0</v>
      </c>
      <c r="R113" s="68">
        <f t="shared" si="19"/>
        <v>5.500000000000003E-07</v>
      </c>
      <c r="S113" s="68">
        <f t="shared" si="12"/>
        <v>5.500000000000003E-07</v>
      </c>
      <c r="T113" s="339">
        <f t="shared" si="13"/>
        <v>9</v>
      </c>
      <c r="U113" s="339">
        <f t="shared" si="20"/>
        <v>56</v>
      </c>
      <c r="V113" s="68">
        <f t="shared" si="14"/>
        <v>0</v>
      </c>
      <c r="X113" s="68">
        <f>-1*($L$27*(V113*0.0000353147)*(60/$G$26))/('S3'!$G$14*($G$28/12)*$L$28)</f>
        <v>0</v>
      </c>
      <c r="Y113" s="68">
        <f>-1*'S1'!G$11</f>
        <v>-2</v>
      </c>
      <c r="AA113" s="68" t="str">
        <f t="shared" si="15"/>
        <v xml:space="preserve"> </v>
      </c>
      <c r="AB113" s="68" t="str">
        <f t="shared" si="16"/>
        <v xml:space="preserve"> </v>
      </c>
      <c r="AC113" s="68" t="str">
        <f t="shared" si="17"/>
        <v xml:space="preserve"> </v>
      </c>
      <c r="AD113" s="68" t="str">
        <f t="shared" si="18"/>
        <v xml:space="preserve"> </v>
      </c>
    </row>
    <row r="114" spans="1:30" ht="15">
      <c r="A114" s="77"/>
      <c r="B114" s="439"/>
      <c r="C114" s="439"/>
      <c r="D114" s="439"/>
      <c r="E114" s="439"/>
      <c r="F114" s="439"/>
      <c r="G114" s="439"/>
      <c r="H114" s="439"/>
      <c r="I114" s="439"/>
      <c r="J114" s="439"/>
      <c r="K114" s="439"/>
      <c r="L114" s="439"/>
      <c r="M114" s="80"/>
      <c r="P114" s="291"/>
      <c r="Q114" s="68">
        <f>I17</f>
        <v>0</v>
      </c>
      <c r="R114" s="68">
        <f t="shared" si="19"/>
        <v>5.600000000000004E-07</v>
      </c>
      <c r="S114" s="68">
        <f t="shared" si="12"/>
        <v>5.600000000000004E-07</v>
      </c>
      <c r="T114" s="339">
        <f t="shared" si="13"/>
        <v>8</v>
      </c>
      <c r="U114" s="339">
        <f t="shared" si="20"/>
        <v>57</v>
      </c>
      <c r="V114" s="68">
        <f t="shared" si="14"/>
        <v>0</v>
      </c>
      <c r="X114" s="68">
        <f>-1*($L$27*(V114*0.0000353147)*(60/$G$26))/('S3'!$G$14*($G$28/12)*$L$28)</f>
        <v>0</v>
      </c>
      <c r="Y114" s="68">
        <f>-1*'S1'!G$11</f>
        <v>-2</v>
      </c>
      <c r="AA114" s="68" t="str">
        <f t="shared" si="15"/>
        <v xml:space="preserve"> </v>
      </c>
      <c r="AB114" s="68" t="str">
        <f t="shared" si="16"/>
        <v xml:space="preserve"> </v>
      </c>
      <c r="AC114" s="68" t="str">
        <f t="shared" si="17"/>
        <v xml:space="preserve"> </v>
      </c>
      <c r="AD114" s="68" t="str">
        <f t="shared" si="18"/>
        <v xml:space="preserve"> </v>
      </c>
    </row>
    <row r="115" spans="1:30" ht="15.75" thickBot="1">
      <c r="A115" s="379"/>
      <c r="B115" s="440"/>
      <c r="C115" s="440"/>
      <c r="D115" s="440"/>
      <c r="E115" s="440"/>
      <c r="F115" s="440"/>
      <c r="G115" s="440"/>
      <c r="H115" s="440"/>
      <c r="I115" s="440"/>
      <c r="J115" s="440"/>
      <c r="K115" s="440"/>
      <c r="L115" s="440"/>
      <c r="M115" s="380"/>
      <c r="P115" s="291"/>
      <c r="Q115" s="68">
        <f>J17</f>
        <v>0</v>
      </c>
      <c r="R115" s="68">
        <f t="shared" si="19"/>
        <v>5.700000000000004E-07</v>
      </c>
      <c r="S115" s="68">
        <f t="shared" si="12"/>
        <v>5.700000000000004E-07</v>
      </c>
      <c r="T115" s="339">
        <f t="shared" si="13"/>
        <v>7</v>
      </c>
      <c r="U115" s="339">
        <f t="shared" si="20"/>
        <v>58</v>
      </c>
      <c r="V115" s="68">
        <f t="shared" si="14"/>
        <v>0</v>
      </c>
      <c r="X115" s="68">
        <f>-1*($L$27*(V115*0.0000353147)*(60/$G$26))/('S3'!$G$14*($G$28/12)*$L$28)</f>
        <v>0</v>
      </c>
      <c r="Y115" s="68">
        <f>-1*'S1'!G$11</f>
        <v>-2</v>
      </c>
      <c r="AA115" s="68" t="str">
        <f t="shared" si="15"/>
        <v xml:space="preserve"> </v>
      </c>
      <c r="AB115" s="68" t="str">
        <f t="shared" si="16"/>
        <v xml:space="preserve"> </v>
      </c>
      <c r="AC115" s="68" t="str">
        <f t="shared" si="17"/>
        <v xml:space="preserve"> </v>
      </c>
      <c r="AD115" s="68" t="str">
        <f t="shared" si="18"/>
        <v xml:space="preserve"> </v>
      </c>
    </row>
    <row r="116" spans="16:30" ht="15.75" thickTop="1">
      <c r="P116" s="291"/>
      <c r="Q116" s="68">
        <f>K17</f>
        <v>0</v>
      </c>
      <c r="R116" s="68">
        <f t="shared" si="19"/>
        <v>5.800000000000004E-07</v>
      </c>
      <c r="S116" s="68">
        <f t="shared" si="12"/>
        <v>5.800000000000004E-07</v>
      </c>
      <c r="T116" s="339">
        <f t="shared" si="13"/>
        <v>6</v>
      </c>
      <c r="U116" s="339">
        <f t="shared" si="20"/>
        <v>59</v>
      </c>
      <c r="V116" s="68">
        <f t="shared" si="14"/>
        <v>0</v>
      </c>
      <c r="X116" s="68">
        <f>-1*($L$27*(V116*0.0000353147)*(60/$G$26))/('S3'!$G$14*($G$28/12)*$L$28)</f>
        <v>0</v>
      </c>
      <c r="Y116" s="68">
        <f>-1*'S1'!G$11</f>
        <v>-2</v>
      </c>
      <c r="AA116" s="68" t="str">
        <f t="shared" si="15"/>
        <v xml:space="preserve"> </v>
      </c>
      <c r="AB116" s="68" t="str">
        <f t="shared" si="16"/>
        <v xml:space="preserve"> </v>
      </c>
      <c r="AC116" s="68" t="str">
        <f t="shared" si="17"/>
        <v xml:space="preserve"> </v>
      </c>
      <c r="AD116" s="68" t="str">
        <f t="shared" si="18"/>
        <v xml:space="preserve"> </v>
      </c>
    </row>
    <row r="117" spans="16:30" ht="15">
      <c r="P117" s="291"/>
      <c r="Q117" s="68">
        <f>L17</f>
        <v>0</v>
      </c>
      <c r="R117" s="68">
        <f t="shared" si="19"/>
        <v>5.900000000000004E-07</v>
      </c>
      <c r="S117" s="68">
        <f t="shared" si="12"/>
        <v>5.900000000000004E-07</v>
      </c>
      <c r="T117" s="339">
        <f t="shared" si="13"/>
        <v>5</v>
      </c>
      <c r="U117" s="339">
        <f t="shared" si="20"/>
        <v>60</v>
      </c>
      <c r="V117" s="68">
        <f t="shared" si="14"/>
        <v>0</v>
      </c>
      <c r="X117" s="68">
        <f>-1*($L$27*(V117*0.0000353147)*(60/$G$26))/('S3'!$G$14*($G$28/12)*$L$28)</f>
        <v>0</v>
      </c>
      <c r="Y117" s="68">
        <f>-1*'S1'!G$11</f>
        <v>-2</v>
      </c>
      <c r="AA117" s="68" t="str">
        <f t="shared" si="15"/>
        <v xml:space="preserve"> </v>
      </c>
      <c r="AB117" s="68" t="str">
        <f t="shared" si="16"/>
        <v xml:space="preserve"> </v>
      </c>
      <c r="AC117" s="68" t="str">
        <f t="shared" si="17"/>
        <v xml:space="preserve"> </v>
      </c>
      <c r="AD117" s="68" t="str">
        <f t="shared" si="18"/>
        <v xml:space="preserve"> </v>
      </c>
    </row>
    <row r="119" spans="17:29" ht="15">
      <c r="Q119" s="339">
        <f>IF(ISBLANK(C12),0,1)</f>
        <v>1</v>
      </c>
      <c r="R119" s="339">
        <f aca="true" t="shared" si="21" ref="R119:Z124">IF(ISBLANK(D12),0,1)</f>
        <v>1</v>
      </c>
      <c r="S119" s="339">
        <f t="shared" si="21"/>
        <v>1</v>
      </c>
      <c r="T119" s="339">
        <f t="shared" si="21"/>
        <v>1</v>
      </c>
      <c r="U119" s="339">
        <f t="shared" si="21"/>
        <v>0</v>
      </c>
      <c r="V119" s="339">
        <f t="shared" si="21"/>
        <v>0</v>
      </c>
      <c r="W119" s="339">
        <f t="shared" si="21"/>
        <v>0</v>
      </c>
      <c r="X119" s="339">
        <f t="shared" si="21"/>
        <v>0</v>
      </c>
      <c r="Y119" s="339">
        <f t="shared" si="21"/>
        <v>0</v>
      </c>
      <c r="Z119" s="339">
        <f t="shared" si="21"/>
        <v>0</v>
      </c>
      <c r="AA119" s="291"/>
      <c r="AB119" s="291"/>
      <c r="AC119" s="291"/>
    </row>
    <row r="120" spans="17:29" ht="15">
      <c r="Q120" s="339">
        <f aca="true" t="shared" si="22" ref="Q120:Q124">IF(ISBLANK(C13),0,1)</f>
        <v>0</v>
      </c>
      <c r="R120" s="339">
        <f t="shared" si="21"/>
        <v>0</v>
      </c>
      <c r="S120" s="339">
        <f t="shared" si="21"/>
        <v>0</v>
      </c>
      <c r="T120" s="339">
        <f t="shared" si="21"/>
        <v>0</v>
      </c>
      <c r="U120" s="339">
        <f t="shared" si="21"/>
        <v>0</v>
      </c>
      <c r="V120" s="339">
        <f t="shared" si="21"/>
        <v>0</v>
      </c>
      <c r="W120" s="339">
        <f t="shared" si="21"/>
        <v>0</v>
      </c>
      <c r="X120" s="339">
        <f t="shared" si="21"/>
        <v>0</v>
      </c>
      <c r="Y120" s="339">
        <f t="shared" si="21"/>
        <v>0</v>
      </c>
      <c r="Z120" s="339">
        <f t="shared" si="21"/>
        <v>0</v>
      </c>
      <c r="AA120" s="291"/>
      <c r="AB120" s="291"/>
      <c r="AC120" s="291"/>
    </row>
    <row r="121" spans="17:29" ht="15">
      <c r="Q121" s="339">
        <f t="shared" si="22"/>
        <v>0</v>
      </c>
      <c r="R121" s="339">
        <f t="shared" si="21"/>
        <v>0</v>
      </c>
      <c r="S121" s="339">
        <f t="shared" si="21"/>
        <v>0</v>
      </c>
      <c r="T121" s="339">
        <f t="shared" si="21"/>
        <v>0</v>
      </c>
      <c r="U121" s="339">
        <f t="shared" si="21"/>
        <v>0</v>
      </c>
      <c r="V121" s="339">
        <f t="shared" si="21"/>
        <v>0</v>
      </c>
      <c r="W121" s="339">
        <f t="shared" si="21"/>
        <v>0</v>
      </c>
      <c r="X121" s="339">
        <f t="shared" si="21"/>
        <v>0</v>
      </c>
      <c r="Y121" s="339">
        <f t="shared" si="21"/>
        <v>0</v>
      </c>
      <c r="Z121" s="339">
        <f t="shared" si="21"/>
        <v>0</v>
      </c>
      <c r="AA121" s="291"/>
      <c r="AB121" s="291"/>
      <c r="AC121" s="291"/>
    </row>
    <row r="122" spans="17:29" ht="15">
      <c r="Q122" s="339">
        <f t="shared" si="22"/>
        <v>0</v>
      </c>
      <c r="R122" s="339">
        <f t="shared" si="21"/>
        <v>0</v>
      </c>
      <c r="S122" s="339">
        <f t="shared" si="21"/>
        <v>0</v>
      </c>
      <c r="T122" s="339">
        <f t="shared" si="21"/>
        <v>0</v>
      </c>
      <c r="U122" s="339">
        <f t="shared" si="21"/>
        <v>0</v>
      </c>
      <c r="V122" s="339">
        <f t="shared" si="21"/>
        <v>0</v>
      </c>
      <c r="W122" s="339">
        <f t="shared" si="21"/>
        <v>0</v>
      </c>
      <c r="X122" s="339">
        <f t="shared" si="21"/>
        <v>0</v>
      </c>
      <c r="Y122" s="339">
        <f t="shared" si="21"/>
        <v>0</v>
      </c>
      <c r="Z122" s="339">
        <f t="shared" si="21"/>
        <v>0</v>
      </c>
      <c r="AA122" s="291"/>
      <c r="AB122" s="291"/>
      <c r="AC122" s="291"/>
    </row>
    <row r="123" spans="17:29" ht="15">
      <c r="Q123" s="339">
        <f t="shared" si="22"/>
        <v>0</v>
      </c>
      <c r="R123" s="339">
        <f t="shared" si="21"/>
        <v>0</v>
      </c>
      <c r="S123" s="339">
        <f t="shared" si="21"/>
        <v>0</v>
      </c>
      <c r="T123" s="339">
        <f t="shared" si="21"/>
        <v>0</v>
      </c>
      <c r="U123" s="339">
        <f t="shared" si="21"/>
        <v>0</v>
      </c>
      <c r="V123" s="339">
        <f t="shared" si="21"/>
        <v>0</v>
      </c>
      <c r="W123" s="339">
        <f t="shared" si="21"/>
        <v>0</v>
      </c>
      <c r="X123" s="339">
        <f t="shared" si="21"/>
        <v>0</v>
      </c>
      <c r="Y123" s="339">
        <f t="shared" si="21"/>
        <v>0</v>
      </c>
      <c r="Z123" s="339">
        <f t="shared" si="21"/>
        <v>0</v>
      </c>
      <c r="AA123" s="291"/>
      <c r="AB123" s="291"/>
      <c r="AC123" s="291"/>
    </row>
    <row r="124" spans="17:29" ht="15">
      <c r="Q124" s="339">
        <f t="shared" si="22"/>
        <v>0</v>
      </c>
      <c r="R124" s="339">
        <f t="shared" si="21"/>
        <v>0</v>
      </c>
      <c r="S124" s="339">
        <f t="shared" si="21"/>
        <v>0</v>
      </c>
      <c r="T124" s="339">
        <f t="shared" si="21"/>
        <v>0</v>
      </c>
      <c r="U124" s="339">
        <f t="shared" si="21"/>
        <v>0</v>
      </c>
      <c r="V124" s="339">
        <f t="shared" si="21"/>
        <v>0</v>
      </c>
      <c r="W124" s="339">
        <f t="shared" si="21"/>
        <v>0</v>
      </c>
      <c r="X124" s="339">
        <f t="shared" si="21"/>
        <v>0</v>
      </c>
      <c r="Y124" s="339">
        <f t="shared" si="21"/>
        <v>0</v>
      </c>
      <c r="Z124" s="339">
        <f t="shared" si="21"/>
        <v>0</v>
      </c>
      <c r="AA124" s="291"/>
      <c r="AB124" s="291"/>
      <c r="AC124" s="291"/>
    </row>
    <row r="125" spans="17:29" ht="15">
      <c r="Q125" s="291"/>
      <c r="R125" s="291"/>
      <c r="S125" s="291"/>
      <c r="T125" s="291"/>
      <c r="U125" s="291"/>
      <c r="V125" s="291"/>
      <c r="W125" s="291"/>
      <c r="X125" s="291"/>
      <c r="Y125" s="291"/>
      <c r="Z125" s="291"/>
      <c r="AA125" s="291"/>
      <c r="AB125" s="291"/>
      <c r="AC125" s="291"/>
    </row>
    <row r="126" spans="17:29" ht="15.75">
      <c r="Q126" s="339">
        <f>SUM(Q119:Z124)</f>
        <v>4</v>
      </c>
      <c r="R126" s="339">
        <f>Q126-(ROUNDDOWN(Q126/4,0)+1)</f>
        <v>2</v>
      </c>
      <c r="S126" s="348">
        <f>ROUND(100*AVERAGE(R127:R186)/AVERAGE(Q127:Q186),0)</f>
        <v>75</v>
      </c>
      <c r="T126" s="291"/>
      <c r="U126" s="291"/>
      <c r="V126" s="411">
        <f>ROUND((T127/U127)*100,0)</f>
        <v>72</v>
      </c>
      <c r="W126" s="291"/>
      <c r="X126" s="291"/>
      <c r="Y126" s="291"/>
      <c r="Z126" s="291"/>
      <c r="AA126" s="291"/>
      <c r="AB126" s="291"/>
      <c r="AC126" s="291"/>
    </row>
    <row r="127" spans="17:29" ht="15">
      <c r="Q127" s="344">
        <f>IF(U58&lt;=Q$126,V58,"")</f>
        <v>15</v>
      </c>
      <c r="R127" s="87" t="str">
        <f>IF(AND(U58&lt;=Q$126,U58&gt;=R$126),V58,"")</f>
        <v/>
      </c>
      <c r="S127" s="291"/>
      <c r="T127" s="291">
        <f>AVERAGEIF(X58:X117,"&lt;0")</f>
        <v>-1.44083976</v>
      </c>
      <c r="U127" s="291">
        <f>Y58</f>
        <v>-2</v>
      </c>
      <c r="V127" s="291"/>
      <c r="W127" s="291"/>
      <c r="X127" s="291"/>
      <c r="Y127" s="291"/>
      <c r="Z127" s="291"/>
      <c r="AA127" s="291"/>
      <c r="AB127" s="291"/>
      <c r="AC127" s="291"/>
    </row>
    <row r="128" spans="17:29" ht="15">
      <c r="Q128" s="345">
        <f aca="true" t="shared" si="23" ref="Q128:Q186">IF(U59&lt;=Q$126,V59,"")</f>
        <v>7</v>
      </c>
      <c r="R128" s="346">
        <f aca="true" t="shared" si="24" ref="R128:R186">IF(AND(U59&lt;=Q$126,U59&gt;=R$126),V59,"")</f>
        <v>7</v>
      </c>
      <c r="S128" s="291"/>
      <c r="T128" s="291"/>
      <c r="U128" s="291"/>
      <c r="V128" s="291"/>
      <c r="W128" s="291"/>
      <c r="X128" s="291"/>
      <c r="Y128" s="291"/>
      <c r="Z128" s="291"/>
      <c r="AA128" s="291"/>
      <c r="AB128" s="291"/>
      <c r="AC128" s="291"/>
    </row>
    <row r="129" spans="17:29" ht="15">
      <c r="Q129" s="345">
        <f t="shared" si="23"/>
        <v>6</v>
      </c>
      <c r="R129" s="346">
        <f t="shared" si="24"/>
        <v>6</v>
      </c>
      <c r="S129" s="291"/>
      <c r="T129" s="291"/>
      <c r="U129" s="291"/>
      <c r="V129" s="291"/>
      <c r="W129" s="291"/>
      <c r="X129" s="291"/>
      <c r="Y129" s="291"/>
      <c r="Z129" s="291"/>
      <c r="AA129" s="291"/>
      <c r="AB129" s="291"/>
      <c r="AC129" s="291"/>
    </row>
    <row r="130" spans="17:29" ht="15">
      <c r="Q130" s="345">
        <f t="shared" si="23"/>
        <v>6</v>
      </c>
      <c r="R130" s="346">
        <f t="shared" si="24"/>
        <v>6</v>
      </c>
      <c r="S130" s="291"/>
      <c r="T130" s="291"/>
      <c r="U130" s="291"/>
      <c r="V130" s="291"/>
      <c r="W130" s="291"/>
      <c r="X130" s="291"/>
      <c r="Y130" s="291"/>
      <c r="Z130" s="291"/>
      <c r="AA130" s="291"/>
      <c r="AB130" s="291"/>
      <c r="AC130" s="291"/>
    </row>
    <row r="131" spans="17:29" ht="15">
      <c r="Q131" s="345" t="str">
        <f t="shared" si="23"/>
        <v/>
      </c>
      <c r="R131" s="346" t="str">
        <f t="shared" si="24"/>
        <v/>
      </c>
      <c r="S131" s="291"/>
      <c r="T131" s="291"/>
      <c r="U131" s="291"/>
      <c r="V131" s="291"/>
      <c r="W131" s="291"/>
      <c r="X131" s="291"/>
      <c r="Y131" s="291"/>
      <c r="Z131" s="291"/>
      <c r="AA131" s="291"/>
      <c r="AB131" s="291"/>
      <c r="AC131" s="291"/>
    </row>
    <row r="132" spans="17:29" ht="15">
      <c r="Q132" s="345" t="str">
        <f t="shared" si="23"/>
        <v/>
      </c>
      <c r="R132" s="346" t="str">
        <f t="shared" si="24"/>
        <v/>
      </c>
      <c r="S132" s="291"/>
      <c r="T132" s="291"/>
      <c r="U132" s="291"/>
      <c r="V132" s="291"/>
      <c r="W132" s="291"/>
      <c r="X132" s="291"/>
      <c r="Y132" s="291"/>
      <c r="Z132" s="291"/>
      <c r="AA132" s="291"/>
      <c r="AB132" s="291"/>
      <c r="AC132" s="291"/>
    </row>
    <row r="133" spans="17:18" ht="15">
      <c r="Q133" s="345" t="str">
        <f t="shared" si="23"/>
        <v/>
      </c>
      <c r="R133" s="96" t="str">
        <f t="shared" si="24"/>
        <v/>
      </c>
    </row>
    <row r="134" spans="17:18" ht="15">
      <c r="Q134" s="345" t="str">
        <f t="shared" si="23"/>
        <v/>
      </c>
      <c r="R134" s="96" t="str">
        <f t="shared" si="24"/>
        <v/>
      </c>
    </row>
    <row r="135" spans="17:18" ht="15">
      <c r="Q135" s="345" t="str">
        <f t="shared" si="23"/>
        <v/>
      </c>
      <c r="R135" s="96" t="str">
        <f t="shared" si="24"/>
        <v/>
      </c>
    </row>
    <row r="136" spans="17:18" ht="15">
      <c r="Q136" s="345" t="str">
        <f t="shared" si="23"/>
        <v/>
      </c>
      <c r="R136" s="96" t="str">
        <f t="shared" si="24"/>
        <v/>
      </c>
    </row>
    <row r="137" spans="17:18" ht="15">
      <c r="Q137" s="345" t="str">
        <f t="shared" si="23"/>
        <v/>
      </c>
      <c r="R137" s="96" t="str">
        <f t="shared" si="24"/>
        <v/>
      </c>
    </row>
    <row r="138" spans="17:18" ht="15">
      <c r="Q138" s="345" t="str">
        <f t="shared" si="23"/>
        <v/>
      </c>
      <c r="R138" s="96" t="str">
        <f t="shared" si="24"/>
        <v/>
      </c>
    </row>
    <row r="139" spans="17:18" ht="15">
      <c r="Q139" s="345" t="str">
        <f t="shared" si="23"/>
        <v/>
      </c>
      <c r="R139" s="96" t="str">
        <f t="shared" si="24"/>
        <v/>
      </c>
    </row>
    <row r="140" spans="17:18" ht="15">
      <c r="Q140" s="345" t="str">
        <f t="shared" si="23"/>
        <v/>
      </c>
      <c r="R140" s="96" t="str">
        <f t="shared" si="24"/>
        <v/>
      </c>
    </row>
    <row r="141" spans="17:18" ht="15">
      <c r="Q141" s="345" t="str">
        <f t="shared" si="23"/>
        <v/>
      </c>
      <c r="R141" s="96" t="str">
        <f t="shared" si="24"/>
        <v/>
      </c>
    </row>
    <row r="142" spans="17:18" ht="15">
      <c r="Q142" s="345" t="str">
        <f t="shared" si="23"/>
        <v/>
      </c>
      <c r="R142" s="96" t="str">
        <f t="shared" si="24"/>
        <v/>
      </c>
    </row>
    <row r="143" spans="17:18" ht="15">
      <c r="Q143" s="345" t="str">
        <f t="shared" si="23"/>
        <v/>
      </c>
      <c r="R143" s="96" t="str">
        <f t="shared" si="24"/>
        <v/>
      </c>
    </row>
    <row r="144" spans="17:18" ht="15">
      <c r="Q144" s="345" t="str">
        <f t="shared" si="23"/>
        <v/>
      </c>
      <c r="R144" s="96" t="str">
        <f t="shared" si="24"/>
        <v/>
      </c>
    </row>
    <row r="145" spans="17:18" ht="15">
      <c r="Q145" s="345" t="str">
        <f t="shared" si="23"/>
        <v/>
      </c>
      <c r="R145" s="96" t="str">
        <f t="shared" si="24"/>
        <v/>
      </c>
    </row>
    <row r="146" spans="17:18" ht="15">
      <c r="Q146" s="345" t="str">
        <f t="shared" si="23"/>
        <v/>
      </c>
      <c r="R146" s="96" t="str">
        <f t="shared" si="24"/>
        <v/>
      </c>
    </row>
    <row r="147" spans="17:18" ht="15">
      <c r="Q147" s="345" t="str">
        <f t="shared" si="23"/>
        <v/>
      </c>
      <c r="R147" s="96" t="str">
        <f t="shared" si="24"/>
        <v/>
      </c>
    </row>
    <row r="148" spans="17:18" ht="15">
      <c r="Q148" s="345" t="str">
        <f t="shared" si="23"/>
        <v/>
      </c>
      <c r="R148" s="96" t="str">
        <f t="shared" si="24"/>
        <v/>
      </c>
    </row>
    <row r="149" spans="17:18" ht="15">
      <c r="Q149" s="345" t="str">
        <f t="shared" si="23"/>
        <v/>
      </c>
      <c r="R149" s="96" t="str">
        <f t="shared" si="24"/>
        <v/>
      </c>
    </row>
    <row r="150" spans="17:18" ht="15">
      <c r="Q150" s="345" t="str">
        <f t="shared" si="23"/>
        <v/>
      </c>
      <c r="R150" s="96" t="str">
        <f t="shared" si="24"/>
        <v/>
      </c>
    </row>
    <row r="151" spans="17:18" ht="15">
      <c r="Q151" s="345" t="str">
        <f t="shared" si="23"/>
        <v/>
      </c>
      <c r="R151" s="96" t="str">
        <f t="shared" si="24"/>
        <v/>
      </c>
    </row>
    <row r="152" spans="17:18" ht="15">
      <c r="Q152" s="345" t="str">
        <f t="shared" si="23"/>
        <v/>
      </c>
      <c r="R152" s="96" t="str">
        <f t="shared" si="24"/>
        <v/>
      </c>
    </row>
    <row r="153" spans="17:18" ht="15">
      <c r="Q153" s="345" t="str">
        <f t="shared" si="23"/>
        <v/>
      </c>
      <c r="R153" s="96" t="str">
        <f t="shared" si="24"/>
        <v/>
      </c>
    </row>
    <row r="154" spans="17:18" ht="15">
      <c r="Q154" s="345" t="str">
        <f t="shared" si="23"/>
        <v/>
      </c>
      <c r="R154" s="96" t="str">
        <f t="shared" si="24"/>
        <v/>
      </c>
    </row>
    <row r="155" spans="17:18" ht="15">
      <c r="Q155" s="345" t="str">
        <f t="shared" si="23"/>
        <v/>
      </c>
      <c r="R155" s="96" t="str">
        <f t="shared" si="24"/>
        <v/>
      </c>
    </row>
    <row r="156" spans="17:18" ht="15">
      <c r="Q156" s="345" t="str">
        <f t="shared" si="23"/>
        <v/>
      </c>
      <c r="R156" s="96" t="str">
        <f t="shared" si="24"/>
        <v/>
      </c>
    </row>
    <row r="157" spans="17:18" ht="15">
      <c r="Q157" s="345" t="str">
        <f t="shared" si="23"/>
        <v/>
      </c>
      <c r="R157" s="96" t="str">
        <f t="shared" si="24"/>
        <v/>
      </c>
    </row>
    <row r="158" spans="17:18" ht="15">
      <c r="Q158" s="345" t="str">
        <f t="shared" si="23"/>
        <v/>
      </c>
      <c r="R158" s="96" t="str">
        <f t="shared" si="24"/>
        <v/>
      </c>
    </row>
    <row r="159" spans="17:18" ht="15">
      <c r="Q159" s="345" t="str">
        <f t="shared" si="23"/>
        <v/>
      </c>
      <c r="R159" s="96" t="str">
        <f t="shared" si="24"/>
        <v/>
      </c>
    </row>
    <row r="160" spans="17:18" ht="15">
      <c r="Q160" s="345" t="str">
        <f t="shared" si="23"/>
        <v/>
      </c>
      <c r="R160" s="96" t="str">
        <f t="shared" si="24"/>
        <v/>
      </c>
    </row>
    <row r="161" spans="17:18" ht="15">
      <c r="Q161" s="345" t="str">
        <f t="shared" si="23"/>
        <v/>
      </c>
      <c r="R161" s="96" t="str">
        <f t="shared" si="24"/>
        <v/>
      </c>
    </row>
    <row r="162" spans="17:18" ht="15">
      <c r="Q162" s="345" t="str">
        <f t="shared" si="23"/>
        <v/>
      </c>
      <c r="R162" s="96" t="str">
        <f t="shared" si="24"/>
        <v/>
      </c>
    </row>
    <row r="163" spans="17:18" ht="15">
      <c r="Q163" s="345" t="str">
        <f t="shared" si="23"/>
        <v/>
      </c>
      <c r="R163" s="96" t="str">
        <f t="shared" si="24"/>
        <v/>
      </c>
    </row>
    <row r="164" spans="17:18" ht="15">
      <c r="Q164" s="345" t="str">
        <f t="shared" si="23"/>
        <v/>
      </c>
      <c r="R164" s="96" t="str">
        <f t="shared" si="24"/>
        <v/>
      </c>
    </row>
    <row r="165" spans="17:18" ht="15">
      <c r="Q165" s="345" t="str">
        <f t="shared" si="23"/>
        <v/>
      </c>
      <c r="R165" s="96" t="str">
        <f t="shared" si="24"/>
        <v/>
      </c>
    </row>
    <row r="166" spans="17:18" ht="15">
      <c r="Q166" s="345" t="str">
        <f t="shared" si="23"/>
        <v/>
      </c>
      <c r="R166" s="96" t="str">
        <f t="shared" si="24"/>
        <v/>
      </c>
    </row>
    <row r="167" spans="17:18" ht="15">
      <c r="Q167" s="345" t="str">
        <f t="shared" si="23"/>
        <v/>
      </c>
      <c r="R167" s="96" t="str">
        <f t="shared" si="24"/>
        <v/>
      </c>
    </row>
    <row r="168" spans="17:18" ht="15">
      <c r="Q168" s="345" t="str">
        <f t="shared" si="23"/>
        <v/>
      </c>
      <c r="R168" s="96" t="str">
        <f t="shared" si="24"/>
        <v/>
      </c>
    </row>
    <row r="169" spans="17:18" ht="15">
      <c r="Q169" s="345" t="str">
        <f t="shared" si="23"/>
        <v/>
      </c>
      <c r="R169" s="96" t="str">
        <f t="shared" si="24"/>
        <v/>
      </c>
    </row>
    <row r="170" spans="17:18" ht="15">
      <c r="Q170" s="345" t="str">
        <f t="shared" si="23"/>
        <v/>
      </c>
      <c r="R170" s="96" t="str">
        <f t="shared" si="24"/>
        <v/>
      </c>
    </row>
    <row r="171" spans="17:18" ht="15">
      <c r="Q171" s="345" t="str">
        <f t="shared" si="23"/>
        <v/>
      </c>
      <c r="R171" s="96" t="str">
        <f t="shared" si="24"/>
        <v/>
      </c>
    </row>
    <row r="172" spans="17:18" ht="15">
      <c r="Q172" s="345" t="str">
        <f t="shared" si="23"/>
        <v/>
      </c>
      <c r="R172" s="96" t="str">
        <f t="shared" si="24"/>
        <v/>
      </c>
    </row>
    <row r="173" spans="17:18" ht="15">
      <c r="Q173" s="345" t="str">
        <f t="shared" si="23"/>
        <v/>
      </c>
      <c r="R173" s="96" t="str">
        <f t="shared" si="24"/>
        <v/>
      </c>
    </row>
    <row r="174" spans="17:18" ht="15">
      <c r="Q174" s="345" t="str">
        <f t="shared" si="23"/>
        <v/>
      </c>
      <c r="R174" s="96" t="str">
        <f t="shared" si="24"/>
        <v/>
      </c>
    </row>
    <row r="175" spans="17:18" ht="15">
      <c r="Q175" s="345" t="str">
        <f t="shared" si="23"/>
        <v/>
      </c>
      <c r="R175" s="96" t="str">
        <f t="shared" si="24"/>
        <v/>
      </c>
    </row>
    <row r="176" spans="17:18" ht="15">
      <c r="Q176" s="345" t="str">
        <f t="shared" si="23"/>
        <v/>
      </c>
      <c r="R176" s="96" t="str">
        <f t="shared" si="24"/>
        <v/>
      </c>
    </row>
    <row r="177" spans="17:18" ht="15">
      <c r="Q177" s="345" t="str">
        <f t="shared" si="23"/>
        <v/>
      </c>
      <c r="R177" s="96" t="str">
        <f t="shared" si="24"/>
        <v/>
      </c>
    </row>
    <row r="178" spans="17:18" ht="15">
      <c r="Q178" s="345" t="str">
        <f t="shared" si="23"/>
        <v/>
      </c>
      <c r="R178" s="96" t="str">
        <f t="shared" si="24"/>
        <v/>
      </c>
    </row>
    <row r="179" spans="17:18" ht="15">
      <c r="Q179" s="345" t="str">
        <f t="shared" si="23"/>
        <v/>
      </c>
      <c r="R179" s="96" t="str">
        <f t="shared" si="24"/>
        <v/>
      </c>
    </row>
    <row r="180" spans="17:18" ht="15">
      <c r="Q180" s="345" t="str">
        <f t="shared" si="23"/>
        <v/>
      </c>
      <c r="R180" s="96" t="str">
        <f t="shared" si="24"/>
        <v/>
      </c>
    </row>
    <row r="181" spans="17:18" ht="15">
      <c r="Q181" s="345" t="str">
        <f t="shared" si="23"/>
        <v/>
      </c>
      <c r="R181" s="96" t="str">
        <f t="shared" si="24"/>
        <v/>
      </c>
    </row>
    <row r="182" spans="17:18" ht="15">
      <c r="Q182" s="345" t="str">
        <f t="shared" si="23"/>
        <v/>
      </c>
      <c r="R182" s="96" t="str">
        <f t="shared" si="24"/>
        <v/>
      </c>
    </row>
    <row r="183" spans="17:18" ht="15">
      <c r="Q183" s="345" t="str">
        <f t="shared" si="23"/>
        <v/>
      </c>
      <c r="R183" s="96" t="str">
        <f t="shared" si="24"/>
        <v/>
      </c>
    </row>
    <row r="184" spans="17:18" ht="15">
      <c r="Q184" s="345" t="str">
        <f t="shared" si="23"/>
        <v/>
      </c>
      <c r="R184" s="96" t="str">
        <f t="shared" si="24"/>
        <v/>
      </c>
    </row>
    <row r="185" spans="17:18" ht="15">
      <c r="Q185" s="345" t="str">
        <f t="shared" si="23"/>
        <v/>
      </c>
      <c r="R185" s="96" t="str">
        <f t="shared" si="24"/>
        <v/>
      </c>
    </row>
    <row r="186" spans="17:18" ht="15">
      <c r="Q186" s="347" t="str">
        <f t="shared" si="23"/>
        <v/>
      </c>
      <c r="R186" s="105" t="str">
        <f t="shared" si="24"/>
        <v/>
      </c>
    </row>
    <row r="187" ht="15">
      <c r="Q187" s="291"/>
    </row>
    <row r="188" ht="15">
      <c r="Q188" s="291"/>
    </row>
    <row r="189" ht="15">
      <c r="Q189" s="291"/>
    </row>
    <row r="190" ht="15">
      <c r="Q190" s="291"/>
    </row>
    <row r="191" ht="15">
      <c r="Q191" s="291"/>
    </row>
    <row r="192" ht="15">
      <c r="Q192" s="291"/>
    </row>
    <row r="193" ht="15">
      <c r="Q193" s="291"/>
    </row>
    <row r="194" ht="15">
      <c r="Q194" s="291"/>
    </row>
    <row r="195" ht="15">
      <c r="Q195" s="291"/>
    </row>
    <row r="196" ht="15">
      <c r="Q196" s="291"/>
    </row>
    <row r="197" ht="15">
      <c r="Q197" s="291"/>
    </row>
    <row r="198" ht="15">
      <c r="Q198" s="291"/>
    </row>
    <row r="199" ht="15">
      <c r="Q199" s="291"/>
    </row>
    <row r="200" ht="15">
      <c r="Q200" s="291"/>
    </row>
    <row r="201" ht="15">
      <c r="Q201" s="291"/>
    </row>
    <row r="202" ht="15">
      <c r="Q202" s="291"/>
    </row>
    <row r="203" ht="15">
      <c r="Q203" s="291"/>
    </row>
    <row r="204" ht="15">
      <c r="Q204" s="291"/>
    </row>
    <row r="205" ht="15">
      <c r="Q205" s="291"/>
    </row>
    <row r="206" ht="15">
      <c r="Q206" s="291"/>
    </row>
    <row r="207" ht="15">
      <c r="Q207" s="291"/>
    </row>
    <row r="208" ht="15">
      <c r="Q208" s="291"/>
    </row>
    <row r="209" ht="15">
      <c r="Q209" s="291"/>
    </row>
    <row r="210" ht="15">
      <c r="Q210" s="291"/>
    </row>
    <row r="211" ht="15">
      <c r="Q211" s="291"/>
    </row>
    <row r="212" ht="15">
      <c r="Q212" s="291"/>
    </row>
    <row r="213" ht="15">
      <c r="Q213" s="291"/>
    </row>
    <row r="214" ht="15">
      <c r="Q214" s="291"/>
    </row>
    <row r="215" ht="15">
      <c r="Q215" s="291"/>
    </row>
    <row r="216" ht="15">
      <c r="Q216" s="291"/>
    </row>
    <row r="217" ht="15">
      <c r="Q217" s="291"/>
    </row>
    <row r="218" ht="15">
      <c r="Q218" s="291"/>
    </row>
    <row r="219" ht="15">
      <c r="Q219" s="291"/>
    </row>
    <row r="220" ht="15">
      <c r="Q220" s="291"/>
    </row>
    <row r="221" ht="15">
      <c r="Q221" s="291"/>
    </row>
    <row r="222" ht="15">
      <c r="Q222" s="291"/>
    </row>
    <row r="223" ht="15">
      <c r="Q223" s="291"/>
    </row>
    <row r="224" ht="15">
      <c r="Q224" s="291"/>
    </row>
    <row r="225" ht="15">
      <c r="Q225" s="291"/>
    </row>
    <row r="226" ht="15">
      <c r="Q226" s="291"/>
    </row>
    <row r="227" ht="15">
      <c r="Q227" s="291"/>
    </row>
    <row r="228" ht="15">
      <c r="Q228" s="291"/>
    </row>
    <row r="229" ht="15">
      <c r="Q229" s="291"/>
    </row>
    <row r="230" ht="15">
      <c r="Q230" s="291"/>
    </row>
    <row r="231" ht="15">
      <c r="Q231" s="291"/>
    </row>
    <row r="232" ht="15">
      <c r="Q232" s="291"/>
    </row>
    <row r="233" ht="15">
      <c r="Q233" s="291"/>
    </row>
    <row r="234" ht="15">
      <c r="Q234" s="291"/>
    </row>
    <row r="235" ht="15">
      <c r="Q235" s="291"/>
    </row>
    <row r="236" ht="15">
      <c r="Q236" s="291"/>
    </row>
    <row r="237" ht="15">
      <c r="Q237" s="291"/>
    </row>
    <row r="238" ht="15">
      <c r="Q238" s="291"/>
    </row>
    <row r="239" ht="15">
      <c r="Q239" s="291"/>
    </row>
    <row r="240" ht="15">
      <c r="Q240" s="291"/>
    </row>
    <row r="241" ht="15">
      <c r="Q241" s="291"/>
    </row>
    <row r="242" ht="15">
      <c r="Q242" s="291"/>
    </row>
    <row r="243" ht="15">
      <c r="Q243" s="291"/>
    </row>
    <row r="244" ht="15">
      <c r="Q244" s="291"/>
    </row>
    <row r="245" ht="15">
      <c r="Q245" s="291"/>
    </row>
    <row r="246" ht="15">
      <c r="Q246" s="291"/>
    </row>
    <row r="247" ht="15">
      <c r="Q247" s="291"/>
    </row>
    <row r="248" ht="15">
      <c r="Q248" s="291"/>
    </row>
    <row r="249" ht="15">
      <c r="Q249" s="291"/>
    </row>
    <row r="250" ht="15">
      <c r="Q250" s="291"/>
    </row>
    <row r="251" ht="15">
      <c r="Q251" s="291"/>
    </row>
    <row r="252" ht="15">
      <c r="Q252" s="291"/>
    </row>
    <row r="253" ht="15">
      <c r="Q253" s="291"/>
    </row>
    <row r="254" ht="15">
      <c r="Q254" s="291"/>
    </row>
    <row r="255" ht="15">
      <c r="Q255" s="291"/>
    </row>
    <row r="256" ht="15">
      <c r="Q256" s="291"/>
    </row>
    <row r="257" ht="15">
      <c r="Q257" s="291"/>
    </row>
    <row r="258" ht="15">
      <c r="Q258" s="291"/>
    </row>
    <row r="259" ht="15">
      <c r="Q259" s="291"/>
    </row>
    <row r="260" ht="15">
      <c r="Q260" s="291"/>
    </row>
    <row r="261" ht="15">
      <c r="Q261" s="291"/>
    </row>
    <row r="262" ht="15">
      <c r="Q262" s="291"/>
    </row>
    <row r="263" ht="15">
      <c r="Q263" s="291"/>
    </row>
    <row r="264" ht="15">
      <c r="Q264" s="291"/>
    </row>
    <row r="265" ht="15">
      <c r="Q265" s="291"/>
    </row>
    <row r="266" ht="15">
      <c r="Q266" s="291"/>
    </row>
    <row r="267" ht="15">
      <c r="Q267" s="291"/>
    </row>
    <row r="268" ht="15">
      <c r="Q268" s="291"/>
    </row>
    <row r="269" ht="15">
      <c r="Q269" s="291"/>
    </row>
    <row r="270" ht="15">
      <c r="Q270" s="291"/>
    </row>
    <row r="271" ht="15">
      <c r="Q271" s="291"/>
    </row>
    <row r="272" ht="15">
      <c r="Q272" s="291"/>
    </row>
    <row r="273" ht="15">
      <c r="Q273" s="291"/>
    </row>
    <row r="274" ht="15">
      <c r="Q274" s="291"/>
    </row>
    <row r="275" ht="15">
      <c r="Q275" s="291"/>
    </row>
    <row r="276" ht="15">
      <c r="Q276" s="291"/>
    </row>
    <row r="277" ht="15">
      <c r="Q277" s="291"/>
    </row>
    <row r="278" ht="15">
      <c r="Q278" s="291"/>
    </row>
    <row r="279" ht="15">
      <c r="Q279" s="291"/>
    </row>
    <row r="280" ht="15">
      <c r="Q280" s="291"/>
    </row>
    <row r="281" ht="15">
      <c r="Q281" s="291"/>
    </row>
    <row r="282" ht="15">
      <c r="Q282" s="291"/>
    </row>
    <row r="283" ht="15">
      <c r="Q283" s="291"/>
    </row>
    <row r="284" ht="15">
      <c r="Q284" s="291"/>
    </row>
    <row r="285" ht="15">
      <c r="Q285" s="291"/>
    </row>
    <row r="286" ht="15">
      <c r="Q286" s="291"/>
    </row>
    <row r="287" ht="15">
      <c r="Q287" s="291"/>
    </row>
    <row r="288" ht="15">
      <c r="Q288" s="291"/>
    </row>
    <row r="289" ht="15">
      <c r="Q289" s="291"/>
    </row>
    <row r="290" ht="15">
      <c r="Q290" s="291"/>
    </row>
    <row r="291" ht="15">
      <c r="Q291" s="291"/>
    </row>
    <row r="292" ht="15">
      <c r="Q292" s="291"/>
    </row>
    <row r="293" ht="15">
      <c r="Q293" s="291"/>
    </row>
    <row r="294" ht="15">
      <c r="Q294" s="291"/>
    </row>
    <row r="295" ht="15">
      <c r="Q295" s="291"/>
    </row>
    <row r="296" ht="15">
      <c r="Q296" s="291"/>
    </row>
    <row r="297" ht="15">
      <c r="Q297" s="291"/>
    </row>
    <row r="298" ht="15">
      <c r="Q298" s="291"/>
    </row>
    <row r="299" ht="15">
      <c r="Q299" s="291"/>
    </row>
    <row r="300" ht="15">
      <c r="Q300" s="291"/>
    </row>
    <row r="301" ht="15">
      <c r="Q301" s="291"/>
    </row>
    <row r="302" ht="15">
      <c r="Q302" s="291"/>
    </row>
    <row r="303" ht="15">
      <c r="Q303" s="291"/>
    </row>
    <row r="304" ht="15">
      <c r="Q304" s="291"/>
    </row>
    <row r="305" ht="15">
      <c r="Q305" s="291"/>
    </row>
    <row r="306" ht="15">
      <c r="Q306" s="291"/>
    </row>
    <row r="307" ht="15">
      <c r="Q307" s="291"/>
    </row>
    <row r="308" ht="15">
      <c r="Q308" s="291"/>
    </row>
    <row r="309" ht="15">
      <c r="Q309" s="291"/>
    </row>
    <row r="310" ht="15">
      <c r="Q310" s="291"/>
    </row>
    <row r="311" ht="15">
      <c r="Q311" s="291"/>
    </row>
    <row r="312" ht="15">
      <c r="Q312" s="291"/>
    </row>
    <row r="313" ht="15">
      <c r="Q313" s="291"/>
    </row>
    <row r="314" ht="15">
      <c r="Q314" s="291"/>
    </row>
    <row r="315" ht="15">
      <c r="Q315" s="291"/>
    </row>
    <row r="316" ht="15">
      <c r="Q316" s="291"/>
    </row>
    <row r="317" ht="15">
      <c r="Q317" s="291"/>
    </row>
    <row r="318" ht="15">
      <c r="Q318" s="291"/>
    </row>
    <row r="319" ht="15">
      <c r="Q319" s="291"/>
    </row>
    <row r="320" ht="15">
      <c r="Q320" s="291"/>
    </row>
    <row r="321" ht="15">
      <c r="Q321" s="291"/>
    </row>
    <row r="322" ht="15">
      <c r="Q322" s="291"/>
    </row>
    <row r="323" ht="15">
      <c r="Q323" s="291"/>
    </row>
    <row r="324" ht="15">
      <c r="Q324" s="291"/>
    </row>
    <row r="325" ht="15">
      <c r="Q325" s="291"/>
    </row>
    <row r="326" ht="15">
      <c r="Q326" s="291"/>
    </row>
    <row r="327" ht="15">
      <c r="Q327" s="291"/>
    </row>
    <row r="328" ht="15">
      <c r="Q328" s="291"/>
    </row>
    <row r="329" ht="15">
      <c r="Q329" s="291"/>
    </row>
    <row r="330" ht="15">
      <c r="Q330" s="291"/>
    </row>
    <row r="331" ht="15">
      <c r="Q331" s="291"/>
    </row>
    <row r="332" ht="15">
      <c r="Q332" s="291"/>
    </row>
    <row r="333" ht="15">
      <c r="Q333" s="291"/>
    </row>
    <row r="334" ht="15">
      <c r="Q334" s="291"/>
    </row>
    <row r="335" ht="15">
      <c r="Q335" s="291"/>
    </row>
    <row r="336" ht="15">
      <c r="Q336" s="291"/>
    </row>
    <row r="337" ht="15">
      <c r="Q337" s="291"/>
    </row>
    <row r="338" ht="15">
      <c r="Q338" s="291"/>
    </row>
    <row r="339" ht="15">
      <c r="Q339" s="291"/>
    </row>
    <row r="340" ht="15">
      <c r="Q340" s="291"/>
    </row>
    <row r="341" ht="15">
      <c r="Q341" s="291"/>
    </row>
    <row r="342" ht="15">
      <c r="Q342" s="291"/>
    </row>
    <row r="343" ht="15">
      <c r="Q343" s="291"/>
    </row>
    <row r="344" ht="15">
      <c r="Q344" s="291"/>
    </row>
    <row r="345" ht="15">
      <c r="Q345" s="291"/>
    </row>
    <row r="346" ht="15">
      <c r="Q346" s="291"/>
    </row>
    <row r="347" ht="15">
      <c r="Q347" s="291"/>
    </row>
    <row r="348" ht="15">
      <c r="Q348" s="291"/>
    </row>
    <row r="349" ht="15">
      <c r="Q349" s="291"/>
    </row>
    <row r="350" ht="15">
      <c r="Q350" s="291"/>
    </row>
    <row r="351" ht="15">
      <c r="Q351" s="291"/>
    </row>
    <row r="352" ht="15">
      <c r="Q352" s="291"/>
    </row>
    <row r="353" ht="15">
      <c r="Q353" s="291"/>
    </row>
    <row r="354" ht="15">
      <c r="Q354" s="291"/>
    </row>
    <row r="355" ht="15">
      <c r="Q355" s="291"/>
    </row>
    <row r="356" ht="15">
      <c r="Q356" s="291"/>
    </row>
    <row r="357" ht="15">
      <c r="Q357" s="291"/>
    </row>
    <row r="358" ht="15">
      <c r="Q358" s="291"/>
    </row>
    <row r="359" ht="15">
      <c r="Q359" s="291"/>
    </row>
    <row r="360" ht="15">
      <c r="Q360" s="291"/>
    </row>
    <row r="361" ht="15">
      <c r="Q361" s="291"/>
    </row>
    <row r="362" ht="15">
      <c r="Q362" s="291"/>
    </row>
    <row r="363" ht="15">
      <c r="Q363" s="291"/>
    </row>
    <row r="364" ht="15">
      <c r="Q364" s="291"/>
    </row>
    <row r="365" ht="15">
      <c r="Q365" s="291"/>
    </row>
    <row r="366" ht="15">
      <c r="Q366" s="291"/>
    </row>
    <row r="367" ht="15">
      <c r="Q367" s="291"/>
    </row>
    <row r="368" ht="15">
      <c r="Q368" s="291"/>
    </row>
  </sheetData>
  <sheetProtection formatCells="0" selectLockedCells="1"/>
  <mergeCells count="22">
    <mergeCell ref="B112:L115"/>
    <mergeCell ref="O57:P57"/>
    <mergeCell ref="A10:B10"/>
    <mergeCell ref="T10:AE10"/>
    <mergeCell ref="A20:B20"/>
    <mergeCell ref="A26:B26"/>
    <mergeCell ref="A31:B31"/>
    <mergeCell ref="O56:P56"/>
    <mergeCell ref="B57:L62"/>
    <mergeCell ref="B64:L66"/>
    <mergeCell ref="B69:L73"/>
    <mergeCell ref="B76:L77"/>
    <mergeCell ref="B80:L91"/>
    <mergeCell ref="B94:L100"/>
    <mergeCell ref="B104:L109"/>
    <mergeCell ref="C7:D7"/>
    <mergeCell ref="K7:L7"/>
    <mergeCell ref="B2:L2"/>
    <mergeCell ref="C5:D5"/>
    <mergeCell ref="K5:L5"/>
    <mergeCell ref="C6:D6"/>
    <mergeCell ref="K6:L6"/>
  </mergeCells>
  <printOptions horizontalCentered="1"/>
  <pageMargins left="0.7" right="0.7" top="0.75" bottom="0.75" header="0.3" footer="0.3"/>
  <pageSetup horizontalDpi="1200" verticalDpi="1200" orientation="portrait" scale="75" r:id="rId2"/>
  <rowBreaks count="1" manualBreakCount="1">
    <brk id="54" max="16383" man="1"/>
  </rowBreaks>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Cachuma Resource Conservation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Fastenau</dc:creator>
  <cp:keywords/>
  <dc:description/>
  <cp:lastModifiedBy>PKD</cp:lastModifiedBy>
  <cp:lastPrinted>2014-07-30T17:35:14Z</cp:lastPrinted>
  <dcterms:created xsi:type="dcterms:W3CDTF">2001-06-21T16:04:26Z</dcterms:created>
  <dcterms:modified xsi:type="dcterms:W3CDTF">2014-07-30T17:37:06Z</dcterms:modified>
  <cp:category/>
  <cp:version/>
  <cp:contentType/>
  <cp:contentStatus/>
</cp:coreProperties>
</file>